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echt.herve\Downloads\"/>
    </mc:Choice>
  </mc:AlternateContent>
  <xr:revisionPtr revIDLastSave="0" documentId="13_ncr:1_{F4506A6C-F77B-439E-BC70-F33B667986D0}" xr6:coauthVersionLast="47" xr6:coauthVersionMax="47" xr10:uidLastSave="{00000000-0000-0000-0000-000000000000}"/>
  <bookViews>
    <workbookView xWindow="-28920" yWindow="5280" windowWidth="29040" windowHeight="15840" xr2:uid="{21674439-C2FB-4974-8D3C-463885B898FA}"/>
  </bookViews>
  <sheets>
    <sheet name="Fonctionnement" sheetId="3" r:id="rId1"/>
    <sheet name="Investissement" sheetId="1" r:id="rId2"/>
    <sheet name="Taux fiscalité" sheetId="2" r:id="rId3"/>
    <sheet name="Budgets annex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3" l="1"/>
  <c r="C79" i="4"/>
  <c r="C97" i="4"/>
  <c r="C122" i="4"/>
  <c r="C138" i="4"/>
  <c r="C146" i="4"/>
  <c r="C154" i="4"/>
  <c r="C163" i="4"/>
  <c r="C196" i="4"/>
  <c r="C62" i="4"/>
  <c r="C19" i="4"/>
  <c r="C35" i="2" l="1"/>
  <c r="C33" i="2"/>
  <c r="C27" i="2"/>
  <c r="B11" i="1"/>
  <c r="B9" i="1"/>
  <c r="C9" i="1"/>
  <c r="B18" i="1"/>
  <c r="C18" i="1"/>
  <c r="C7" i="3"/>
  <c r="C8" i="3"/>
  <c r="C6" i="3"/>
  <c r="C27" i="3"/>
  <c r="C22" i="3"/>
  <c r="C30" i="3"/>
  <c r="C53" i="4" l="1"/>
  <c r="C10" i="4"/>
  <c r="C28" i="4"/>
  <c r="C71" i="4"/>
  <c r="C114" i="4"/>
  <c r="C106" i="4"/>
  <c r="C205" i="4"/>
  <c r="C188" i="4"/>
  <c r="C180" i="4"/>
  <c r="C218" i="4"/>
  <c r="D218" i="4"/>
  <c r="C221" i="4"/>
  <c r="C229" i="4"/>
  <c r="C237" i="4"/>
  <c r="C245" i="4"/>
  <c r="D177" i="4"/>
  <c r="C177" i="4"/>
  <c r="C36" i="4"/>
  <c r="D135" i="4"/>
  <c r="C135" i="4"/>
  <c r="D94" i="4"/>
  <c r="C94" i="4"/>
  <c r="D50" i="4"/>
  <c r="C50" i="4"/>
  <c r="D7" i="4"/>
  <c r="C7" i="4"/>
  <c r="D18" i="1" l="1"/>
  <c r="D17" i="1"/>
  <c r="D16" i="1"/>
  <c r="B6" i="1"/>
  <c r="D23" i="3" l="1"/>
  <c r="D29" i="3"/>
  <c r="D24" i="3"/>
  <c r="D30" i="3"/>
  <c r="D20" i="3"/>
  <c r="D26" i="3"/>
  <c r="D21" i="3"/>
  <c r="D27" i="3"/>
  <c r="D22" i="3"/>
  <c r="D28" i="3"/>
  <c r="D25" i="3"/>
  <c r="C18" i="2"/>
  <c r="D31" i="2" s="1"/>
  <c r="D8" i="1"/>
  <c r="D9" i="1"/>
  <c r="D10" i="1"/>
  <c r="D11" i="1"/>
  <c r="D7" i="1"/>
  <c r="D28" i="2" l="1"/>
  <c r="D19" i="3"/>
  <c r="D22" i="2"/>
  <c r="D19" i="2"/>
  <c r="D23" i="2"/>
  <c r="D30" i="2"/>
  <c r="D24" i="2"/>
  <c r="D32" i="2"/>
  <c r="D25" i="2"/>
  <c r="D20" i="2"/>
  <c r="D26" i="2"/>
  <c r="D34" i="2"/>
  <c r="D21" i="2"/>
  <c r="D27" i="2"/>
  <c r="D29" i="2"/>
  <c r="D33" i="2"/>
  <c r="D35" i="2"/>
  <c r="C17" i="2"/>
  <c r="C3" i="3"/>
  <c r="D14" i="3" s="1"/>
  <c r="D18" i="2" l="1"/>
  <c r="D10" i="3"/>
  <c r="D12" i="3"/>
  <c r="D8" i="3"/>
  <c r="D5" i="3"/>
  <c r="D11" i="3"/>
  <c r="D13" i="3"/>
  <c r="D15" i="3"/>
  <c r="D9" i="3"/>
  <c r="D4" i="3"/>
  <c r="D6" i="3"/>
  <c r="D7" i="3"/>
  <c r="D3" i="3" l="1"/>
  <c r="D15" i="1" l="1"/>
  <c r="C15" i="1"/>
  <c r="B15" i="1"/>
  <c r="C6" i="1"/>
  <c r="D6" i="1"/>
</calcChain>
</file>

<file path=xl/sharedStrings.xml><?xml version="1.0" encoding="utf-8"?>
<sst xmlns="http://schemas.openxmlformats.org/spreadsheetml/2006/main" count="324" uniqueCount="133">
  <si>
    <t>INVESTISSEMENT</t>
  </si>
  <si>
    <t>Inscriptions nlles</t>
  </si>
  <si>
    <t>RAR</t>
  </si>
  <si>
    <t>TOTAL</t>
  </si>
  <si>
    <t>INVESTISSEMENT DEPENSES</t>
  </si>
  <si>
    <t>Remboursement de la dette</t>
  </si>
  <si>
    <t>Déficit d'investissement n-1</t>
  </si>
  <si>
    <t>Etudes, acquisition et travaux d'équipement</t>
  </si>
  <si>
    <t>Subventions d'équipement versées</t>
  </si>
  <si>
    <t>Autres dépenses</t>
  </si>
  <si>
    <t>INVESTISSEMENT RECETTES</t>
  </si>
  <si>
    <t>Subventions et autres participations</t>
  </si>
  <si>
    <t>Emprunts nouveaux</t>
  </si>
  <si>
    <t>Recettes propres</t>
  </si>
  <si>
    <t>CONTRIBUTIONS DIRECTES &amp; TEOM</t>
  </si>
  <si>
    <t>Taux voté par le Conseil</t>
  </si>
  <si>
    <t>Taxe foncière s/bâties</t>
  </si>
  <si>
    <t>Taxe foncière s/non bâties</t>
  </si>
  <si>
    <t>Cotisations foncière des entreprises (CFE)</t>
  </si>
  <si>
    <t>Taxe d'enlèvement des ordures ménagères (ex CA3F)</t>
  </si>
  <si>
    <t>FISCALITE ET DOTATIONS</t>
  </si>
  <si>
    <t>Taxe sur les surfaces commerciales</t>
  </si>
  <si>
    <t>Imposition forfaitaire sur les entreprises de réseau</t>
  </si>
  <si>
    <t>Autres impôts locaux ou assimilés</t>
  </si>
  <si>
    <t>FNGIR</t>
  </si>
  <si>
    <t>Taxe d’enlèvement des ordures ménagères</t>
  </si>
  <si>
    <t>Taxe sur les milieux aquatiques et inondations</t>
  </si>
  <si>
    <t>Taxe de séjour et taxe additionnelle</t>
  </si>
  <si>
    <t>Dotation d’intercommunalité</t>
  </si>
  <si>
    <t>Dotation de compensation des groupements de communes</t>
  </si>
  <si>
    <t>Dotation de compensation de la réforme de la taxe professionnelle</t>
  </si>
  <si>
    <t>Dotation de compensation de la CVAE et de la CFE de l’EAP</t>
  </si>
  <si>
    <t>Dotation de compensation au titre des exonérations des taxes foncières</t>
  </si>
  <si>
    <t>Opérations d'ordre de transfert entre sections</t>
  </si>
  <si>
    <t>Charges financières et exceptionnelles</t>
  </si>
  <si>
    <t>Contribution et FPIC</t>
  </si>
  <si>
    <t>Fonctionnement des services</t>
  </si>
  <si>
    <t>Attributions de compensation des communes membres</t>
  </si>
  <si>
    <t>Reversement de la taxe additionnelle et taxe de séjour</t>
  </si>
  <si>
    <t>Charges de personnel</t>
  </si>
  <si>
    <t>Dotation de solidarité</t>
  </si>
  <si>
    <t>Contribution au SDIS</t>
  </si>
  <si>
    <t>Autofinancement</t>
  </si>
  <si>
    <t>FONCTIONNEMENT DEPENSES</t>
  </si>
  <si>
    <t>Autres contributions et subventions</t>
  </si>
  <si>
    <t>FONCTIONNEMENT RECETTES</t>
  </si>
  <si>
    <t>Excédent reporté n-1</t>
  </si>
  <si>
    <t>Taxe d'enlèvement des OM</t>
  </si>
  <si>
    <t>Dotations des autres groupements</t>
  </si>
  <si>
    <t>Produits des services et autres recettes</t>
  </si>
  <si>
    <t>Participations d'autres organismes</t>
  </si>
  <si>
    <t>Dotations de l'Etat</t>
  </si>
  <si>
    <t>Contribution directes</t>
  </si>
  <si>
    <t>Dotations de la Région</t>
  </si>
  <si>
    <t>Autres impôts et taxes</t>
  </si>
  <si>
    <t>Dotations du Département</t>
  </si>
  <si>
    <t>P/infos</t>
  </si>
  <si>
    <t>compta</t>
  </si>
  <si>
    <t>042</t>
  </si>
  <si>
    <t>023</t>
  </si>
  <si>
    <t>66+67</t>
  </si>
  <si>
    <t>012</t>
  </si>
  <si>
    <t>011</t>
  </si>
  <si>
    <t>739223+7391178</t>
  </si>
  <si>
    <t>65 (sans SDIS)</t>
  </si>
  <si>
    <t>002</t>
  </si>
  <si>
    <t>73 - 7331 - 73111</t>
  </si>
  <si>
    <t>74 - 7472-7473-7478</t>
  </si>
  <si>
    <t>13</t>
  </si>
  <si>
    <t>16</t>
  </si>
  <si>
    <t>tout le reste</t>
  </si>
  <si>
    <t>Taxe d'enlèvement des ordures ménagères (ex CC Sierentz)</t>
  </si>
  <si>
    <t>Dépenses</t>
  </si>
  <si>
    <t>Recettes</t>
  </si>
  <si>
    <t>EXPLOITATION</t>
  </si>
  <si>
    <t>BUDGET TOTAL</t>
  </si>
  <si>
    <t>BUDGET ANNEXE ZA D'ATTENCHWILLER</t>
  </si>
  <si>
    <t>BUDGET ANNEXE ZA DU TECHNOPARC</t>
  </si>
  <si>
    <t>BUDGET ANNEXE PEPINIERE D'ENTREPRISES A SCHLIERBACH</t>
  </si>
  <si>
    <t xml:space="preserve"> Charges à caractère général</t>
  </si>
  <si>
    <t xml:space="preserve"> Virement à la section d’investissement</t>
  </si>
  <si>
    <t xml:space="preserve"> Opérations d'ordre de transfert entre sections</t>
  </si>
  <si>
    <t xml:space="preserve"> Autres charges de gestion courante</t>
  </si>
  <si>
    <t xml:space="preserve"> Charges financières</t>
  </si>
  <si>
    <t xml:space="preserve"> Charges exceptionnelles</t>
  </si>
  <si>
    <t xml:space="preserve"> Opérations patrimoniales</t>
  </si>
  <si>
    <t xml:space="preserve"> Subventions d’investissement</t>
  </si>
  <si>
    <t xml:space="preserve"> Emprunts et dettes assimilées</t>
  </si>
  <si>
    <t xml:space="preserve"> Immobilisations incorporelles</t>
  </si>
  <si>
    <t xml:space="preserve"> Immobilisations corporelles</t>
  </si>
  <si>
    <t xml:space="preserve"> Immobilisations en cours</t>
  </si>
  <si>
    <t xml:space="preserve"> Résultat d'exploitation reporté</t>
  </si>
  <si>
    <t xml:space="preserve"> Ventes de produits fabriqués, prestations de services, march</t>
  </si>
  <si>
    <t xml:space="preserve"> Subventions d’exploitation</t>
  </si>
  <si>
    <t xml:space="preserve"> Autres produits de gestion courante</t>
  </si>
  <si>
    <t xml:space="preserve"> Produits exceptionnels</t>
  </si>
  <si>
    <t xml:space="preserve"> Solde d'exécution de la section d'investissement reporté</t>
  </si>
  <si>
    <t xml:space="preserve"> Virement de la section d’exploitation</t>
  </si>
  <si>
    <t xml:space="preserve"> Autres immobilisations financières</t>
  </si>
  <si>
    <t>DEPENSES D'EXPLOITATION</t>
  </si>
  <si>
    <t>RECETTES D'EXPLOITATION</t>
  </si>
  <si>
    <t>DEPENSES D'INVESTISSEMENT</t>
  </si>
  <si>
    <t>RECETTES D'INVESTISSEMENT</t>
  </si>
  <si>
    <t>FONCTIONNEMENT</t>
  </si>
  <si>
    <t>BUDGET ANNEXE ZA DE RANSPACH-LE-BAS</t>
  </si>
  <si>
    <t>Dotations aux provisions</t>
  </si>
  <si>
    <t>Taxe d'enlèvement des ordures ménagères (ex CC Sundgau)</t>
  </si>
  <si>
    <t>Taxe d’habitation</t>
  </si>
  <si>
    <t>7362+7388</t>
  </si>
  <si>
    <t>Dotations, fonds divers et réserves</t>
  </si>
  <si>
    <t>Emprunts et dettes assimilées</t>
  </si>
  <si>
    <t>Dotations et participations</t>
  </si>
  <si>
    <t>Emprunts dettes</t>
  </si>
  <si>
    <t>Emprunts et dettes</t>
  </si>
  <si>
    <t>FCTVA</t>
  </si>
  <si>
    <t>70+77+75+013+78</t>
  </si>
  <si>
    <t>BP 2023</t>
  </si>
  <si>
    <t>001</t>
  </si>
  <si>
    <t>20,21,23</t>
  </si>
  <si>
    <t>Produits fiscaux prévisionnels 2023</t>
  </si>
  <si>
    <t>CVAE + Fraction de TVA</t>
  </si>
  <si>
    <t>Versement Mobilité</t>
  </si>
  <si>
    <t>Autres attibutions et participations</t>
  </si>
  <si>
    <t>7488+7461+74718+74748</t>
  </si>
  <si>
    <t>BUDGET PRIMITIF 2023</t>
  </si>
  <si>
    <t>BUDGET ANNEXE ASSAINISSEMENT</t>
  </si>
  <si>
    <t>BUDGET ANNEXE ADDUCTION D'EAU POTABLE</t>
  </si>
  <si>
    <t>Les taux 2023</t>
  </si>
  <si>
    <t>Taxe d'habitation additionelle</t>
  </si>
  <si>
    <t>Reprises sur amortissements et provisions</t>
  </si>
  <si>
    <t>Les budgets DSP et REGIE ont fusionné au 1er janvier 2023</t>
  </si>
  <si>
    <t>Autres immobilisations financières</t>
  </si>
  <si>
    <t>Subventions d'investissement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</si>
</sst>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sz val="11"/>
      <color theme="1"/>
      <name val="Open Sans"/>
      <family val="2"/>
    </font>
    <font>
      <b/>
      <u/>
      <sz val="11"/>
      <color theme="1"/>
      <name val="Open Sans"/>
      <family val="2"/>
    </font>
    <font>
      <b/>
      <sz val="11"/>
      <color theme="1"/>
      <name val="Open Sans"/>
      <family val="2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333333"/>
      <name val="Open Sans"/>
      <family val="2"/>
    </font>
    <font>
      <sz val="10"/>
      <name val="Arial"/>
      <family val="2"/>
    </font>
    <font>
      <sz val="11"/>
      <color rgb="FF92D050"/>
      <name val="Calibri"/>
      <family val="2"/>
      <scheme val="minor"/>
    </font>
    <font>
      <sz val="11"/>
      <color rgb="FFFF000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6" fillId="0" borderId="4" xfId="0" applyFont="1" applyBorder="1" applyAlignment="1">
      <alignment horizontal="center"/>
    </xf>
    <xf numFmtId="0" fontId="2" fillId="0" borderId="0" xfId="0" applyFont="1"/>
    <xf numFmtId="44" fontId="0" fillId="0" borderId="0" xfId="2" applyFont="1"/>
    <xf numFmtId="0" fontId="0" fillId="0" borderId="1" xfId="0" applyBorder="1"/>
    <xf numFmtId="0" fontId="0" fillId="0" borderId="3" xfId="0" applyBorder="1"/>
    <xf numFmtId="0" fontId="3" fillId="2" borderId="6" xfId="0" applyFont="1" applyFill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0" fontId="4" fillId="0" borderId="3" xfId="0" applyFont="1" applyBorder="1"/>
    <xf numFmtId="0" fontId="4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/>
    <xf numFmtId="44" fontId="6" fillId="0" borderId="1" xfId="2" applyFont="1" applyBorder="1"/>
    <xf numFmtId="0" fontId="4" fillId="0" borderId="1" xfId="0" applyFont="1" applyBorder="1"/>
    <xf numFmtId="44" fontId="4" fillId="0" borderId="1" xfId="2" applyFont="1" applyBorder="1"/>
    <xf numFmtId="0" fontId="3" fillId="2" borderId="7" xfId="0" applyFont="1" applyFill="1" applyBorder="1" applyAlignment="1">
      <alignment vertical="center" wrapText="1"/>
    </xf>
    <xf numFmtId="10" fontId="3" fillId="2" borderId="7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1" xfId="0" applyNumberFormat="1" applyBorder="1"/>
    <xf numFmtId="164" fontId="2" fillId="0" borderId="0" xfId="0" applyNumberFormat="1" applyFont="1"/>
    <xf numFmtId="0" fontId="7" fillId="0" borderId="0" xfId="0" applyFont="1"/>
    <xf numFmtId="164" fontId="0" fillId="0" borderId="8" xfId="0" applyNumberFormat="1" applyBorder="1"/>
    <xf numFmtId="44" fontId="8" fillId="0" borderId="1" xfId="2" applyFont="1" applyFill="1" applyBorder="1"/>
    <xf numFmtId="10" fontId="0" fillId="0" borderId="1" xfId="0" applyNumberFormat="1" applyBorder="1"/>
    <xf numFmtId="0" fontId="7" fillId="0" borderId="0" xfId="0" quotePrefix="1" applyFont="1" applyAlignment="1">
      <alignment horizontal="right"/>
    </xf>
    <xf numFmtId="0" fontId="7" fillId="0" borderId="0" xfId="0" applyFont="1" applyAlignment="1">
      <alignment horizontal="right"/>
    </xf>
    <xf numFmtId="10" fontId="2" fillId="0" borderId="0" xfId="0" applyNumberFormat="1" applyFont="1"/>
    <xf numFmtId="10" fontId="2" fillId="0" borderId="0" xfId="3" applyNumberFormat="1" applyFont="1"/>
    <xf numFmtId="44" fontId="0" fillId="0" borderId="0" xfId="0" applyNumberFormat="1"/>
    <xf numFmtId="10" fontId="4" fillId="0" borderId="1" xfId="0" applyNumberFormat="1" applyFont="1" applyBorder="1"/>
    <xf numFmtId="165" fontId="3" fillId="2" borderId="6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10" fontId="6" fillId="0" borderId="1" xfId="0" applyNumberFormat="1" applyFont="1" applyBorder="1"/>
    <xf numFmtId="0" fontId="9" fillId="2" borderId="6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44" fontId="4" fillId="0" borderId="0" xfId="2" applyFont="1"/>
    <xf numFmtId="44" fontId="9" fillId="2" borderId="6" xfId="2" applyFont="1" applyFill="1" applyBorder="1" applyAlignment="1">
      <alignment horizontal="center" vertical="center" wrapText="1"/>
    </xf>
    <xf numFmtId="44" fontId="3" fillId="2" borderId="6" xfId="2" applyFont="1" applyFill="1" applyBorder="1" applyAlignment="1">
      <alignment horizontal="center" vertical="center" wrapText="1"/>
    </xf>
    <xf numFmtId="44" fontId="9" fillId="2" borderId="0" xfId="2" applyFont="1" applyFill="1" applyBorder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0" fontId="0" fillId="0" borderId="0" xfId="1" applyFont="1" applyAlignment="1">
      <alignment horizontal="left" vertical="center"/>
    </xf>
    <xf numFmtId="4" fontId="0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44" fontId="2" fillId="0" borderId="0" xfId="2" applyFont="1" applyAlignment="1">
      <alignment horizontal="right" vertical="center" wrapText="1"/>
    </xf>
    <xf numFmtId="44" fontId="0" fillId="0" borderId="0" xfId="2" applyFont="1" applyAlignment="1">
      <alignment horizontal="right" vertical="center"/>
    </xf>
    <xf numFmtId="44" fontId="2" fillId="0" borderId="0" xfId="2" applyFont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4" fontId="0" fillId="0" borderId="0" xfId="0" applyNumberFormat="1"/>
    <xf numFmtId="4" fontId="0" fillId="0" borderId="0" xfId="2" applyNumberFormat="1" applyFont="1"/>
    <xf numFmtId="0" fontId="12" fillId="0" borderId="0" xfId="0" applyFont="1"/>
    <xf numFmtId="44" fontId="1" fillId="0" borderId="0" xfId="2" applyFont="1"/>
    <xf numFmtId="0" fontId="6" fillId="0" borderId="5" xfId="0" applyFont="1" applyBorder="1" applyAlignment="1">
      <alignment horizontal="center"/>
    </xf>
  </cellXfs>
  <cellStyles count="4">
    <cellStyle name="Monétaire" xfId="2" builtinId="4"/>
    <cellStyle name="NiveauLigne_4" xfId="1" builtinId="1" iLevel="3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Dépenses fonctionnement BP 2023</a:t>
            </a:r>
          </a:p>
          <a:p>
            <a:pPr>
              <a:defRPr/>
            </a:pP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566-4385-94F5-FA0400F027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66-4385-94F5-FA0400F027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66-4385-94F5-FA0400F027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66-4385-94F5-FA0400F0270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F43-4CA8-8F02-4042523C12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43-4CA8-8F02-4042523C12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F43-4CA8-8F02-4042523C12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43-4CA8-8F02-4042523C12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F43-4CA8-8F02-4042523C129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F43-4CA8-8F02-4042523C129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F43-4CA8-8F02-4042523C129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F43-4CA8-8F02-4042523C129C}"/>
              </c:ext>
            </c:extLst>
          </c:dPt>
          <c:dLbls>
            <c:dLbl>
              <c:idx val="4"/>
              <c:layout>
                <c:manualLayout>
                  <c:x val="6.5695357045886499E-2"/>
                  <c:y val="9.2169858049936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43-4CA8-8F02-4042523C129C}"/>
                </c:ext>
              </c:extLst>
            </c:dLbl>
            <c:dLbl>
              <c:idx val="5"/>
              <c:layout>
                <c:manualLayout>
                  <c:x val="3.7932120553896283E-2"/>
                  <c:y val="-7.796415735457102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43-4CA8-8F02-4042523C129C}"/>
                </c:ext>
              </c:extLst>
            </c:dLbl>
            <c:dLbl>
              <c:idx val="6"/>
              <c:layout>
                <c:manualLayout>
                  <c:x val="-4.3347572932693756E-2"/>
                  <c:y val="-4.5403622972742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43-4CA8-8F02-4042523C129C}"/>
                </c:ext>
              </c:extLst>
            </c:dLbl>
            <c:dLbl>
              <c:idx val="7"/>
              <c:layout>
                <c:manualLayout>
                  <c:x val="-3.7019881135547709E-2"/>
                  <c:y val="-5.396194337073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43-4CA8-8F02-4042523C129C}"/>
                </c:ext>
              </c:extLst>
            </c:dLbl>
            <c:dLbl>
              <c:idx val="8"/>
              <c:layout>
                <c:manualLayout>
                  <c:x val="-4.4760068784505384E-2"/>
                  <c:y val="4.0002211897137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43-4CA8-8F02-4042523C129C}"/>
                </c:ext>
              </c:extLst>
            </c:dLbl>
            <c:dLbl>
              <c:idx val="9"/>
              <c:layout>
                <c:manualLayout>
                  <c:x val="-0.10498548888285517"/>
                  <c:y val="4.1422990636215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43-4CA8-8F02-4042523C129C}"/>
                </c:ext>
              </c:extLst>
            </c:dLbl>
            <c:dLbl>
              <c:idx val="10"/>
              <c:layout>
                <c:manualLayout>
                  <c:x val="-8.2758620689655171E-2"/>
                  <c:y val="-7.89318623521804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96934865900383"/>
                      <c:h val="8.44720386727260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F43-4CA8-8F02-4042523C129C}"/>
                </c:ext>
              </c:extLst>
            </c:dLbl>
            <c:dLbl>
              <c:idx val="11"/>
              <c:layout>
                <c:manualLayout>
                  <c:x val="-4.5852475337134581E-2"/>
                  <c:y val="-3.5277737582816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43-4CA8-8F02-4042523C12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Fonctionnement!$B$4:$B$15</c:f>
              <c:strCache>
                <c:ptCount val="12"/>
                <c:pt idx="0">
                  <c:v>Opérations d'ordre de transfert entre sections</c:v>
                </c:pt>
                <c:pt idx="1">
                  <c:v>Autofinancement</c:v>
                </c:pt>
                <c:pt idx="2">
                  <c:v>Charges financières et exceptionnelles</c:v>
                </c:pt>
                <c:pt idx="3">
                  <c:v>Contribution et FPIC</c:v>
                </c:pt>
                <c:pt idx="4">
                  <c:v>Autres contributions et subventions</c:v>
                </c:pt>
                <c:pt idx="5">
                  <c:v>Fonctionnement des services</c:v>
                </c:pt>
                <c:pt idx="6">
                  <c:v>Attributions de compensation des communes membres</c:v>
                </c:pt>
                <c:pt idx="7">
                  <c:v>Reversement de la taxe additionnelle et taxe de séjour</c:v>
                </c:pt>
                <c:pt idx="8">
                  <c:v>Charges de personnel</c:v>
                </c:pt>
                <c:pt idx="9">
                  <c:v>Dotation de solidarité</c:v>
                </c:pt>
                <c:pt idx="10">
                  <c:v>Dotations aux provisions</c:v>
                </c:pt>
                <c:pt idx="11">
                  <c:v>Contribution au SDIS</c:v>
                </c:pt>
              </c:strCache>
            </c:strRef>
          </c:cat>
          <c:val>
            <c:numRef>
              <c:f>Fonctionnement!$C$4:$C$15</c:f>
              <c:numCache>
                <c:formatCode>_-* #\ ##0.00\ [$€-40C]_-;\-* #\ ##0.00\ [$€-40C]_-;_-* "-"??\ [$€-40C]_-;_-@_-</c:formatCode>
                <c:ptCount val="12"/>
                <c:pt idx="0">
                  <c:v>3347400</c:v>
                </c:pt>
                <c:pt idx="1">
                  <c:v>5539904.54</c:v>
                </c:pt>
                <c:pt idx="2">
                  <c:v>725000</c:v>
                </c:pt>
                <c:pt idx="3">
                  <c:v>1300500</c:v>
                </c:pt>
                <c:pt idx="4">
                  <c:v>8314066.3000000007</c:v>
                </c:pt>
                <c:pt idx="5">
                  <c:v>19145880</c:v>
                </c:pt>
                <c:pt idx="6">
                  <c:v>24013000</c:v>
                </c:pt>
                <c:pt idx="7">
                  <c:v>33000</c:v>
                </c:pt>
                <c:pt idx="8">
                  <c:v>13998000</c:v>
                </c:pt>
                <c:pt idx="9">
                  <c:v>487000</c:v>
                </c:pt>
                <c:pt idx="10">
                  <c:v>27000</c:v>
                </c:pt>
                <c:pt idx="11" formatCode="_(&quot;€&quot;* #,##0.00_);_(&quot;€&quot;* \(#,##0.00\);_(&quot;€&quot;* &quot;-&quot;??_);_(@_)">
                  <c:v>2712000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3-4CA8-8F02-4042523C129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566-4385-94F5-FA0400F027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566-4385-94F5-FA0400F027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566-4385-94F5-FA0400F027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566-4385-94F5-FA0400F0270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566-4385-94F5-FA0400F0270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566-4385-94F5-FA0400F0270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A566-4385-94F5-FA0400F0270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A566-4385-94F5-FA0400F0270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A566-4385-94F5-FA0400F0270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A566-4385-94F5-FA0400F0270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A566-4385-94F5-FA0400F0270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A566-4385-94F5-FA0400F02700}"/>
              </c:ext>
            </c:extLst>
          </c:dPt>
          <c:cat>
            <c:strRef>
              <c:f>Fonctionnement!$B$4:$B$15</c:f>
              <c:strCache>
                <c:ptCount val="12"/>
                <c:pt idx="0">
                  <c:v>Opérations d'ordre de transfert entre sections</c:v>
                </c:pt>
                <c:pt idx="1">
                  <c:v>Autofinancement</c:v>
                </c:pt>
                <c:pt idx="2">
                  <c:v>Charges financières et exceptionnelles</c:v>
                </c:pt>
                <c:pt idx="3">
                  <c:v>Contribution et FPIC</c:v>
                </c:pt>
                <c:pt idx="4">
                  <c:v>Autres contributions et subventions</c:v>
                </c:pt>
                <c:pt idx="5">
                  <c:v>Fonctionnement des services</c:v>
                </c:pt>
                <c:pt idx="6">
                  <c:v>Attributions de compensation des communes membres</c:v>
                </c:pt>
                <c:pt idx="7">
                  <c:v>Reversement de la taxe additionnelle et taxe de séjour</c:v>
                </c:pt>
                <c:pt idx="8">
                  <c:v>Charges de personnel</c:v>
                </c:pt>
                <c:pt idx="9">
                  <c:v>Dotation de solidarité</c:v>
                </c:pt>
                <c:pt idx="10">
                  <c:v>Dotations aux provisions</c:v>
                </c:pt>
                <c:pt idx="11">
                  <c:v>Contribution au SDIS</c:v>
                </c:pt>
              </c:strCache>
            </c:strRef>
          </c:cat>
          <c:val>
            <c:numRef>
              <c:f>Fonctionnement!$D$4:$D$15</c:f>
              <c:numCache>
                <c:formatCode>0.00%</c:formatCode>
                <c:ptCount val="12"/>
                <c:pt idx="0">
                  <c:v>4.203019062870933E-2</c:v>
                </c:pt>
                <c:pt idx="1">
                  <c:v>6.9559432359757506E-2</c:v>
                </c:pt>
                <c:pt idx="2">
                  <c:v>9.1031511638329041E-3</c:v>
                </c:pt>
                <c:pt idx="3">
                  <c:v>1.6329169777330607E-2</c:v>
                </c:pt>
                <c:pt idx="4">
                  <c:v>0.10439200319314335</c:v>
                </c:pt>
                <c:pt idx="5">
                  <c:v>0.24039702042014499</c:v>
                </c:pt>
                <c:pt idx="6">
                  <c:v>0.30150892261671658</c:v>
                </c:pt>
                <c:pt idx="7">
                  <c:v>4.1435032883653218E-4</c:v>
                </c:pt>
                <c:pt idx="8">
                  <c:v>0.17575987585011446</c:v>
                </c:pt>
                <c:pt idx="9">
                  <c:v>6.1148063679815502E-3</c:v>
                </c:pt>
                <c:pt idx="10">
                  <c:v>3.3901390541170816E-4</c:v>
                </c:pt>
                <c:pt idx="11">
                  <c:v>3.4052063388020463E-2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3-4CA8-8F02-4042523C1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Recettes de fonctionnement BP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4B5-44EF-94F9-2432D36C7A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4B5-44EF-94F9-2432D36C7A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3CA-42A4-AB56-062B88B8915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4B5-44EF-94F9-2432D36C7A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4B5-44EF-94F9-2432D36C7A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4B5-44EF-94F9-2432D36C7A0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4B5-44EF-94F9-2432D36C7A0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4B5-44EF-94F9-2432D36C7A0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CA-42A4-AB56-062B88B8915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3CA-42A4-AB56-062B88B8915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CA-42A4-AB56-062B88B89154}"/>
              </c:ext>
            </c:extLst>
          </c:dPt>
          <c:dLbls>
            <c:dLbl>
              <c:idx val="2"/>
              <c:layout>
                <c:manualLayout>
                  <c:x val="2.7871635712416482E-2"/>
                  <c:y val="-7.739464801985426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CA-42A4-AB56-062B88B89154}"/>
                </c:ext>
              </c:extLst>
            </c:dLbl>
            <c:dLbl>
              <c:idx val="8"/>
              <c:layout>
                <c:manualLayout>
                  <c:x val="-2.6759739947118623E-3"/>
                  <c:y val="-5.8393415466497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CA-42A4-AB56-062B88B89154}"/>
                </c:ext>
              </c:extLst>
            </c:dLbl>
            <c:dLbl>
              <c:idx val="9"/>
              <c:layout>
                <c:manualLayout>
                  <c:x val="-4.8754493224353525E-2"/>
                  <c:y val="-6.8965377833950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CA-42A4-AB56-062B88B89154}"/>
                </c:ext>
              </c:extLst>
            </c:dLbl>
            <c:dLbl>
              <c:idx val="10"/>
              <c:layout>
                <c:manualLayout>
                  <c:x val="-6.2044093540100702E-2"/>
                  <c:y val="7.5194851070259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CA-42A4-AB56-062B88B891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Fonctionnement!$B$20:$B$30</c:f>
              <c:strCache>
                <c:ptCount val="11"/>
                <c:pt idx="0">
                  <c:v>Opérations d'ordre de transfert entre sections</c:v>
                </c:pt>
                <c:pt idx="1">
                  <c:v>Excédent reporté n-1</c:v>
                </c:pt>
                <c:pt idx="2">
                  <c:v>Dotations de l'Etat</c:v>
                </c:pt>
                <c:pt idx="3">
                  <c:v>Dotations de la Région</c:v>
                </c:pt>
                <c:pt idx="4">
                  <c:v>Dotations du Département</c:v>
                </c:pt>
                <c:pt idx="5">
                  <c:v>Dotations des autres groupements</c:v>
                </c:pt>
                <c:pt idx="6">
                  <c:v>Participations d'autres organismes</c:v>
                </c:pt>
                <c:pt idx="7">
                  <c:v>Produits des services et autres recettes</c:v>
                </c:pt>
                <c:pt idx="8">
                  <c:v>Taxe d'enlèvement des OM</c:v>
                </c:pt>
                <c:pt idx="9">
                  <c:v>Contribution directes</c:v>
                </c:pt>
                <c:pt idx="10">
                  <c:v>Autres impôts et taxes</c:v>
                </c:pt>
              </c:strCache>
            </c:strRef>
          </c:cat>
          <c:val>
            <c:numRef>
              <c:f>Fonctionnement!$C$20:$C$30</c:f>
              <c:numCache>
                <c:formatCode>_-* #\ ##0.00\ [$€-40C]_-;\-* #\ ##0.00\ [$€-40C]_-;_-* "-"??\ [$€-40C]_-;_-@_-</c:formatCode>
                <c:ptCount val="11"/>
                <c:pt idx="0">
                  <c:v>114000</c:v>
                </c:pt>
                <c:pt idx="1">
                  <c:v>233182.84</c:v>
                </c:pt>
                <c:pt idx="2">
                  <c:v>17774188</c:v>
                </c:pt>
                <c:pt idx="3">
                  <c:v>2214900</c:v>
                </c:pt>
                <c:pt idx="4">
                  <c:v>87000</c:v>
                </c:pt>
                <c:pt idx="5">
                  <c:v>67500</c:v>
                </c:pt>
                <c:pt idx="6">
                  <c:v>2148550</c:v>
                </c:pt>
                <c:pt idx="7">
                  <c:v>4703450</c:v>
                </c:pt>
                <c:pt idx="8">
                  <c:v>12700000</c:v>
                </c:pt>
                <c:pt idx="9">
                  <c:v>18926280</c:v>
                </c:pt>
                <c:pt idx="10">
                  <c:v>20673700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A-42A4-AB56-062B88B8915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4B5-44EF-94F9-2432D36C7A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4B5-44EF-94F9-2432D36C7A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D4B5-44EF-94F9-2432D36C7A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D4B5-44EF-94F9-2432D36C7A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D4B5-44EF-94F9-2432D36C7A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D4B5-44EF-94F9-2432D36C7A0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D4B5-44EF-94F9-2432D36C7A0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D4B5-44EF-94F9-2432D36C7A0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D4B5-44EF-94F9-2432D36C7A0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D4B5-44EF-94F9-2432D36C7A0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D4B5-44EF-94F9-2432D36C7A08}"/>
              </c:ext>
            </c:extLst>
          </c:dPt>
          <c:cat>
            <c:strRef>
              <c:f>Fonctionnement!$B$20:$B$30</c:f>
              <c:strCache>
                <c:ptCount val="11"/>
                <c:pt idx="0">
                  <c:v>Opérations d'ordre de transfert entre sections</c:v>
                </c:pt>
                <c:pt idx="1">
                  <c:v>Excédent reporté n-1</c:v>
                </c:pt>
                <c:pt idx="2">
                  <c:v>Dotations de l'Etat</c:v>
                </c:pt>
                <c:pt idx="3">
                  <c:v>Dotations de la Région</c:v>
                </c:pt>
                <c:pt idx="4">
                  <c:v>Dotations du Département</c:v>
                </c:pt>
                <c:pt idx="5">
                  <c:v>Dotations des autres groupements</c:v>
                </c:pt>
                <c:pt idx="6">
                  <c:v>Participations d'autres organismes</c:v>
                </c:pt>
                <c:pt idx="7">
                  <c:v>Produits des services et autres recettes</c:v>
                </c:pt>
                <c:pt idx="8">
                  <c:v>Taxe d'enlèvement des OM</c:v>
                </c:pt>
                <c:pt idx="9">
                  <c:v>Contribution directes</c:v>
                </c:pt>
                <c:pt idx="10">
                  <c:v>Autres impôts et taxes</c:v>
                </c:pt>
              </c:strCache>
            </c:strRef>
          </c:cat>
          <c:val>
            <c:numRef>
              <c:f>Fonctionnement!$D$20:$D$30</c:f>
              <c:numCache>
                <c:formatCode>0.00%</c:formatCode>
                <c:ptCount val="11"/>
                <c:pt idx="0">
                  <c:v>1.4313920450716566E-3</c:v>
                </c:pt>
                <c:pt idx="1">
                  <c:v>2.9278601949404991E-3</c:v>
                </c:pt>
                <c:pt idx="2">
                  <c:v>0.22317395886673769</c:v>
                </c:pt>
                <c:pt idx="3">
                  <c:v>2.781044070727379E-2</c:v>
                </c:pt>
                <c:pt idx="4">
                  <c:v>1.0923781396599485E-3</c:v>
                </c:pt>
                <c:pt idx="5">
                  <c:v>8.4753476352927035E-4</c:v>
                </c:pt>
                <c:pt idx="6">
                  <c:v>2.6977345424900944E-2</c:v>
                </c:pt>
                <c:pt idx="7">
                  <c:v>5.9056850126248096E-2</c:v>
                </c:pt>
                <c:pt idx="8">
                  <c:v>0.15946209624921087</c:v>
                </c:pt>
                <c:pt idx="9">
                  <c:v>0.23763970732279643</c:v>
                </c:pt>
                <c:pt idx="10">
                  <c:v>0.25958043615963078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CA-42A4-AB56-062B88B89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1</xdr:row>
      <xdr:rowOff>33336</xdr:rowOff>
    </xdr:from>
    <xdr:to>
      <xdr:col>15</xdr:col>
      <xdr:colOff>571500</xdr:colOff>
      <xdr:row>23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182C5AA-E196-9357-E031-50B5241078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266701</xdr:colOff>
      <xdr:row>26</xdr:row>
      <xdr:rowOff>33337</xdr:rowOff>
    </xdr:from>
    <xdr:to>
      <xdr:col>16</xdr:col>
      <xdr:colOff>19050</xdr:colOff>
      <xdr:row>46</xdr:row>
      <xdr:rowOff>180975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2515C1B-4813-D7F2-7846-B0C19DA2EB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3EDAD-63A4-49D9-9C5C-D72246B24F20}">
  <dimension ref="A1:F30"/>
  <sheetViews>
    <sheetView tabSelected="1" workbookViewId="0">
      <selection activeCell="C20" sqref="C20"/>
    </sheetView>
  </sheetViews>
  <sheetFormatPr baseColWidth="10" defaultRowHeight="15" x14ac:dyDescent="0.25"/>
  <cols>
    <col min="1" max="1" width="24.140625" style="21" customWidth="1"/>
    <col min="2" max="2" width="51" bestFit="1" customWidth="1"/>
    <col min="3" max="3" width="15.28515625" style="18" bestFit="1" customWidth="1"/>
    <col min="6" max="6" width="15.28515625" bestFit="1" customWidth="1"/>
  </cols>
  <sheetData>
    <row r="1" spans="1:4" x14ac:dyDescent="0.25">
      <c r="A1" s="21" t="s">
        <v>56</v>
      </c>
    </row>
    <row r="2" spans="1:4" x14ac:dyDescent="0.25">
      <c r="A2" s="21" t="s">
        <v>57</v>
      </c>
      <c r="B2" s="2" t="s">
        <v>43</v>
      </c>
    </row>
    <row r="3" spans="1:4" x14ac:dyDescent="0.25">
      <c r="C3" s="20">
        <f>SUM(C4:C15)</f>
        <v>79642750.840000004</v>
      </c>
      <c r="D3" s="28">
        <f>SUM(D4:D15)</f>
        <v>0.99999999999999989</v>
      </c>
    </row>
    <row r="4" spans="1:4" x14ac:dyDescent="0.25">
      <c r="A4" s="25" t="s">
        <v>58</v>
      </c>
      <c r="B4" s="4" t="s">
        <v>33</v>
      </c>
      <c r="C4" s="19">
        <v>3347400</v>
      </c>
      <c r="D4" s="24">
        <f>C4/$C$3</f>
        <v>4.203019062870933E-2</v>
      </c>
    </row>
    <row r="5" spans="1:4" x14ac:dyDescent="0.25">
      <c r="A5" s="25" t="s">
        <v>59</v>
      </c>
      <c r="B5" s="4" t="s">
        <v>42</v>
      </c>
      <c r="C5" s="19">
        <v>5539904.54</v>
      </c>
      <c r="D5" s="24">
        <f t="shared" ref="D5:D15" si="0">C5/$C$3</f>
        <v>6.9559432359757506E-2</v>
      </c>
    </row>
    <row r="6" spans="1:4" x14ac:dyDescent="0.25">
      <c r="A6" s="25" t="s">
        <v>60</v>
      </c>
      <c r="B6" s="4" t="s">
        <v>34</v>
      </c>
      <c r="C6" s="19">
        <f>580700+144300</f>
        <v>725000</v>
      </c>
      <c r="D6" s="24">
        <f t="shared" si="0"/>
        <v>9.1031511638329041E-3</v>
      </c>
    </row>
    <row r="7" spans="1:4" x14ac:dyDescent="0.25">
      <c r="A7" s="26" t="s">
        <v>63</v>
      </c>
      <c r="B7" s="4" t="s">
        <v>35</v>
      </c>
      <c r="C7" s="19">
        <f>2300+1298200</f>
        <v>1300500</v>
      </c>
      <c r="D7" s="24">
        <f t="shared" si="0"/>
        <v>1.6329169777330607E-2</v>
      </c>
    </row>
    <row r="8" spans="1:4" x14ac:dyDescent="0.25">
      <c r="A8" s="25" t="s">
        <v>64</v>
      </c>
      <c r="B8" s="4" t="s">
        <v>44</v>
      </c>
      <c r="C8" s="19">
        <f>11026066.3-C15</f>
        <v>8314066.3000000007</v>
      </c>
      <c r="D8" s="24">
        <f t="shared" si="0"/>
        <v>0.10439200319314335</v>
      </c>
    </row>
    <row r="9" spans="1:4" x14ac:dyDescent="0.25">
      <c r="A9" s="25" t="s">
        <v>62</v>
      </c>
      <c r="B9" s="4" t="s">
        <v>36</v>
      </c>
      <c r="C9" s="19">
        <v>19145880</v>
      </c>
      <c r="D9" s="24">
        <f t="shared" si="0"/>
        <v>0.24039702042014499</v>
      </c>
    </row>
    <row r="10" spans="1:4" x14ac:dyDescent="0.25">
      <c r="A10" s="25">
        <v>739211</v>
      </c>
      <c r="B10" s="4" t="s">
        <v>37</v>
      </c>
      <c r="C10" s="19">
        <v>24013000</v>
      </c>
      <c r="D10" s="24">
        <f t="shared" si="0"/>
        <v>0.30150892261671658</v>
      </c>
    </row>
    <row r="11" spans="1:4" x14ac:dyDescent="0.25">
      <c r="A11" s="26">
        <v>7398</v>
      </c>
      <c r="B11" s="4" t="s">
        <v>38</v>
      </c>
      <c r="C11" s="19">
        <v>33000</v>
      </c>
      <c r="D11" s="24">
        <f t="shared" si="0"/>
        <v>4.1435032883653218E-4</v>
      </c>
    </row>
    <row r="12" spans="1:4" x14ac:dyDescent="0.25">
      <c r="A12" s="25" t="s">
        <v>61</v>
      </c>
      <c r="B12" s="4" t="s">
        <v>39</v>
      </c>
      <c r="C12" s="19">
        <v>13998000</v>
      </c>
      <c r="D12" s="24">
        <f t="shared" si="0"/>
        <v>0.17575987585011446</v>
      </c>
    </row>
    <row r="13" spans="1:4" x14ac:dyDescent="0.25">
      <c r="A13" s="26">
        <v>739212</v>
      </c>
      <c r="B13" s="4" t="s">
        <v>40</v>
      </c>
      <c r="C13" s="22">
        <v>487000</v>
      </c>
      <c r="D13" s="24">
        <f t="shared" si="0"/>
        <v>6.1148063679815502E-3</v>
      </c>
    </row>
    <row r="14" spans="1:4" x14ac:dyDescent="0.25">
      <c r="A14" s="26">
        <v>68</v>
      </c>
      <c r="B14" s="5" t="s">
        <v>105</v>
      </c>
      <c r="C14" s="22">
        <v>27000</v>
      </c>
      <c r="D14" s="24">
        <f t="shared" si="0"/>
        <v>3.3901390541170816E-4</v>
      </c>
    </row>
    <row r="15" spans="1:4" x14ac:dyDescent="0.25">
      <c r="A15" s="26">
        <v>6553</v>
      </c>
      <c r="B15" s="5" t="s">
        <v>41</v>
      </c>
      <c r="C15" s="23">
        <v>2712000</v>
      </c>
      <c r="D15" s="24">
        <f t="shared" si="0"/>
        <v>3.4052063388020463E-2</v>
      </c>
    </row>
    <row r="18" spans="1:6" x14ac:dyDescent="0.25">
      <c r="B18" s="2" t="s">
        <v>45</v>
      </c>
    </row>
    <row r="19" spans="1:6" x14ac:dyDescent="0.25">
      <c r="C19" s="20">
        <f>SUM(C20:C30)</f>
        <v>79642750.840000004</v>
      </c>
      <c r="D19" s="27">
        <f>SUM(D20:D30)</f>
        <v>1</v>
      </c>
    </row>
    <row r="20" spans="1:6" x14ac:dyDescent="0.25">
      <c r="A20" s="25" t="s">
        <v>58</v>
      </c>
      <c r="B20" s="4" t="s">
        <v>33</v>
      </c>
      <c r="C20" s="19">
        <v>114000</v>
      </c>
      <c r="D20" s="24">
        <f>C20/$C$19</f>
        <v>1.4313920450716566E-3</v>
      </c>
    </row>
    <row r="21" spans="1:6" x14ac:dyDescent="0.25">
      <c r="A21" s="25" t="s">
        <v>65</v>
      </c>
      <c r="B21" s="4" t="s">
        <v>46</v>
      </c>
      <c r="C21" s="19">
        <v>233182.84</v>
      </c>
      <c r="D21" s="24">
        <f t="shared" ref="D21:D30" si="1">C21/$C$19</f>
        <v>2.9278601949404991E-3</v>
      </c>
    </row>
    <row r="22" spans="1:6" x14ac:dyDescent="0.25">
      <c r="A22" s="25" t="s">
        <v>67</v>
      </c>
      <c r="B22" s="4" t="s">
        <v>51</v>
      </c>
      <c r="C22" s="19">
        <f>22292138-C23-C24-C25-C26</f>
        <v>17774188</v>
      </c>
      <c r="D22" s="24">
        <f t="shared" si="1"/>
        <v>0.22317395886673769</v>
      </c>
      <c r="F22" s="18"/>
    </row>
    <row r="23" spans="1:6" x14ac:dyDescent="0.25">
      <c r="A23" s="26">
        <v>7472</v>
      </c>
      <c r="B23" s="4" t="s">
        <v>53</v>
      </c>
      <c r="C23" s="19">
        <v>2214900</v>
      </c>
      <c r="D23" s="24">
        <f t="shared" si="1"/>
        <v>2.781044070727379E-2</v>
      </c>
      <c r="F23" s="18"/>
    </row>
    <row r="24" spans="1:6" x14ac:dyDescent="0.25">
      <c r="A24" s="26">
        <v>7473</v>
      </c>
      <c r="B24" s="4" t="s">
        <v>55</v>
      </c>
      <c r="C24" s="19">
        <v>87000</v>
      </c>
      <c r="D24" s="24">
        <f t="shared" si="1"/>
        <v>1.0923781396599485E-3</v>
      </c>
    </row>
    <row r="25" spans="1:6" x14ac:dyDescent="0.25">
      <c r="A25" s="26">
        <v>74758</v>
      </c>
      <c r="B25" s="4" t="s">
        <v>48</v>
      </c>
      <c r="C25" s="19">
        <v>67500</v>
      </c>
      <c r="D25" s="24">
        <f t="shared" si="1"/>
        <v>8.4753476352927035E-4</v>
      </c>
    </row>
    <row r="26" spans="1:6" x14ac:dyDescent="0.25">
      <c r="A26" s="26">
        <v>7478</v>
      </c>
      <c r="B26" s="4" t="s">
        <v>50</v>
      </c>
      <c r="C26" s="19">
        <v>2148550</v>
      </c>
      <c r="D26" s="24">
        <f t="shared" si="1"/>
        <v>2.6977345424900944E-2</v>
      </c>
    </row>
    <row r="27" spans="1:6" x14ac:dyDescent="0.25">
      <c r="A27" s="25" t="s">
        <v>115</v>
      </c>
      <c r="B27" s="4" t="s">
        <v>49</v>
      </c>
      <c r="C27" s="19">
        <f>4676450+27000</f>
        <v>4703450</v>
      </c>
      <c r="D27" s="24">
        <f t="shared" si="1"/>
        <v>5.9056850126248096E-2</v>
      </c>
    </row>
    <row r="28" spans="1:6" x14ac:dyDescent="0.25">
      <c r="A28" s="26">
        <v>7331</v>
      </c>
      <c r="B28" s="4" t="s">
        <v>47</v>
      </c>
      <c r="C28" s="19">
        <v>12700000</v>
      </c>
      <c r="D28" s="24">
        <f t="shared" si="1"/>
        <v>0.15946209624921087</v>
      </c>
      <c r="F28" s="18"/>
    </row>
    <row r="29" spans="1:6" x14ac:dyDescent="0.25">
      <c r="A29" s="26">
        <v>73111</v>
      </c>
      <c r="B29" s="4" t="s">
        <v>52</v>
      </c>
      <c r="C29" s="19">
        <v>18926280</v>
      </c>
      <c r="D29" s="24">
        <f t="shared" si="1"/>
        <v>0.23763970732279643</v>
      </c>
    </row>
    <row r="30" spans="1:6" x14ac:dyDescent="0.25">
      <c r="A30" s="25" t="s">
        <v>66</v>
      </c>
      <c r="B30" s="4" t="s">
        <v>54</v>
      </c>
      <c r="C30" s="19">
        <f>52299980-C29-C28</f>
        <v>20673700</v>
      </c>
      <c r="D30" s="24">
        <f t="shared" si="1"/>
        <v>0.25958043615963078</v>
      </c>
      <c r="F30" s="18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9E1E1-C872-46BD-BF41-06AF2CF91E2E}">
  <sheetPr>
    <pageSetUpPr fitToPage="1"/>
  </sheetPr>
  <dimension ref="A1:I30"/>
  <sheetViews>
    <sheetView workbookViewId="0">
      <selection activeCell="B12" sqref="B12"/>
    </sheetView>
  </sheetViews>
  <sheetFormatPr baseColWidth="10" defaultRowHeight="15" x14ac:dyDescent="0.25"/>
  <cols>
    <col min="1" max="1" width="61" bestFit="1" customWidth="1"/>
    <col min="2" max="2" width="43" customWidth="1"/>
    <col min="3" max="3" width="18" bestFit="1" customWidth="1"/>
    <col min="4" max="4" width="19.28515625" bestFit="1" customWidth="1"/>
    <col min="5" max="5" width="11.42578125" style="52"/>
    <col min="7" max="7" width="16.42578125" bestFit="1" customWidth="1"/>
    <col min="9" max="9" width="14.28515625" bestFit="1" customWidth="1"/>
  </cols>
  <sheetData>
    <row r="1" spans="1:9" ht="16.5" x14ac:dyDescent="0.3">
      <c r="A1" s="7"/>
      <c r="B1" s="7"/>
      <c r="C1" s="7"/>
      <c r="D1" s="7"/>
    </row>
    <row r="2" spans="1:9" ht="16.5" x14ac:dyDescent="0.3">
      <c r="A2" s="8" t="s">
        <v>0</v>
      </c>
      <c r="B2" s="7"/>
      <c r="C2" s="7"/>
      <c r="D2" s="7"/>
    </row>
    <row r="3" spans="1:9" ht="16.5" x14ac:dyDescent="0.3">
      <c r="A3" s="7"/>
      <c r="B3" s="7"/>
      <c r="C3" s="7"/>
      <c r="D3" s="7"/>
    </row>
    <row r="4" spans="1:9" ht="16.5" x14ac:dyDescent="0.3">
      <c r="A4" s="9"/>
      <c r="B4" s="1" t="s">
        <v>116</v>
      </c>
      <c r="C4" s="1"/>
      <c r="D4" s="58"/>
    </row>
    <row r="5" spans="1:9" ht="16.5" x14ac:dyDescent="0.3">
      <c r="A5" s="10"/>
      <c r="B5" s="11" t="s">
        <v>1</v>
      </c>
      <c r="C5" s="11" t="s">
        <v>2</v>
      </c>
      <c r="D5" s="11" t="s">
        <v>3</v>
      </c>
    </row>
    <row r="6" spans="1:9" ht="16.5" x14ac:dyDescent="0.3">
      <c r="A6" s="12" t="s">
        <v>4</v>
      </c>
      <c r="B6" s="13">
        <f>SUM(B7:B11)</f>
        <v>12466327.59</v>
      </c>
      <c r="C6" s="13">
        <f>SUM(C7:C11)</f>
        <v>2753519.97</v>
      </c>
      <c r="D6" s="13">
        <f>SUM(D7:D11)</f>
        <v>15219847.559999999</v>
      </c>
    </row>
    <row r="7" spans="1:9" ht="16.5" x14ac:dyDescent="0.3">
      <c r="A7" s="14" t="s">
        <v>5</v>
      </c>
      <c r="B7" s="15">
        <v>3395100</v>
      </c>
      <c r="C7" s="15">
        <v>0</v>
      </c>
      <c r="D7" s="15">
        <f>B7+C7</f>
        <v>3395100</v>
      </c>
      <c r="E7" s="52">
        <v>16</v>
      </c>
      <c r="G7" s="29"/>
    </row>
    <row r="8" spans="1:9" x14ac:dyDescent="0.25">
      <c r="A8" s="14" t="s">
        <v>6</v>
      </c>
      <c r="B8" s="15">
        <v>274128.05</v>
      </c>
      <c r="C8" s="15">
        <v>0</v>
      </c>
      <c r="D8" s="15">
        <f>B8+C8</f>
        <v>274128.05</v>
      </c>
      <c r="E8" s="53" t="s">
        <v>117</v>
      </c>
    </row>
    <row r="9" spans="1:9" x14ac:dyDescent="0.25">
      <c r="A9" s="14" t="s">
        <v>7</v>
      </c>
      <c r="B9" s="15">
        <f>859882.4+1823929.22+4557527.92</f>
        <v>7241339.54</v>
      </c>
      <c r="C9" s="15">
        <f>558047.95+624430.65+1547541.37</f>
        <v>2730019.97</v>
      </c>
      <c r="D9" s="15">
        <f>B9+C9</f>
        <v>9971359.5099999998</v>
      </c>
      <c r="E9" s="52" t="s">
        <v>118</v>
      </c>
      <c r="G9" s="3"/>
    </row>
    <row r="10" spans="1:9" x14ac:dyDescent="0.25">
      <c r="A10" s="14" t="s">
        <v>8</v>
      </c>
      <c r="B10" s="15">
        <v>1271760</v>
      </c>
      <c r="C10" s="15">
        <v>23500</v>
      </c>
      <c r="D10" s="15">
        <f>B10+C10</f>
        <v>1295260</v>
      </c>
      <c r="E10" s="52">
        <v>204</v>
      </c>
    </row>
    <row r="11" spans="1:9" x14ac:dyDescent="0.25">
      <c r="A11" s="14" t="s">
        <v>9</v>
      </c>
      <c r="B11" s="15">
        <f>114000+170000</f>
        <v>284000</v>
      </c>
      <c r="C11" s="15">
        <v>0</v>
      </c>
      <c r="D11" s="15">
        <f>B11+C11</f>
        <v>284000</v>
      </c>
      <c r="E11" s="52" t="s">
        <v>70</v>
      </c>
    </row>
    <row r="12" spans="1:9" ht="16.5" x14ac:dyDescent="0.3">
      <c r="A12" s="7"/>
      <c r="B12" s="7"/>
      <c r="C12" s="7"/>
      <c r="D12" s="7"/>
    </row>
    <row r="13" spans="1:9" ht="16.5" x14ac:dyDescent="0.3">
      <c r="A13" s="9"/>
      <c r="B13" s="1" t="s">
        <v>116</v>
      </c>
      <c r="C13" s="1"/>
      <c r="D13" s="58"/>
    </row>
    <row r="14" spans="1:9" ht="16.5" x14ac:dyDescent="0.3">
      <c r="A14" s="10"/>
      <c r="B14" s="11" t="s">
        <v>1</v>
      </c>
      <c r="C14" s="11" t="s">
        <v>2</v>
      </c>
      <c r="D14" s="11" t="s">
        <v>3</v>
      </c>
    </row>
    <row r="15" spans="1:9" ht="16.5" x14ac:dyDescent="0.3">
      <c r="A15" s="12" t="s">
        <v>10</v>
      </c>
      <c r="B15" s="13">
        <f>SUM(B16:B18)</f>
        <v>13653457.949999999</v>
      </c>
      <c r="C15" s="13">
        <f>SUM(C16:C18)</f>
        <v>1566389.61</v>
      </c>
      <c r="D15" s="13">
        <f>SUM(D16:D18)</f>
        <v>15219847.559999999</v>
      </c>
    </row>
    <row r="16" spans="1:9" ht="16.5" x14ac:dyDescent="0.3">
      <c r="A16" s="14" t="s">
        <v>11</v>
      </c>
      <c r="B16" s="15">
        <v>1194495</v>
      </c>
      <c r="C16" s="15">
        <v>1066389.6100000001</v>
      </c>
      <c r="D16" s="15">
        <f>B16+C16</f>
        <v>2260884.6100000003</v>
      </c>
      <c r="E16" s="53" t="s">
        <v>68</v>
      </c>
      <c r="I16" s="3"/>
    </row>
    <row r="17" spans="1:5" ht="16.5" x14ac:dyDescent="0.3">
      <c r="A17" s="14" t="s">
        <v>12</v>
      </c>
      <c r="B17" s="15">
        <v>3500</v>
      </c>
      <c r="C17" s="15">
        <v>0</v>
      </c>
      <c r="D17" s="15">
        <f t="shared" ref="D17:D18" si="0">B17+C17</f>
        <v>3500</v>
      </c>
      <c r="E17" s="53" t="s">
        <v>69</v>
      </c>
    </row>
    <row r="18" spans="1:5" ht="16.5" x14ac:dyDescent="0.3">
      <c r="A18" s="14" t="s">
        <v>13</v>
      </c>
      <c r="B18" s="15">
        <f>13653457.95-B16-B17</f>
        <v>12455462.949999999</v>
      </c>
      <c r="C18" s="15">
        <f>500000</f>
        <v>500000</v>
      </c>
      <c r="D18" s="15">
        <f t="shared" si="0"/>
        <v>12955462.949999999</v>
      </c>
      <c r="E18" s="52" t="s">
        <v>70</v>
      </c>
    </row>
    <row r="19" spans="1:5" ht="16.5" x14ac:dyDescent="0.3">
      <c r="A19" s="7"/>
      <c r="B19" s="7"/>
      <c r="C19" s="7"/>
      <c r="D19" s="7"/>
    </row>
    <row r="20" spans="1:5" ht="16.5" x14ac:dyDescent="0.3">
      <c r="A20" s="7"/>
      <c r="B20" s="7"/>
      <c r="C20" s="7"/>
      <c r="D20" s="7"/>
    </row>
    <row r="21" spans="1:5" ht="16.5" x14ac:dyDescent="0.3">
      <c r="A21" s="7"/>
      <c r="B21" s="7"/>
      <c r="C21" s="7"/>
      <c r="D21" s="7"/>
    </row>
    <row r="22" spans="1:5" ht="16.5" x14ac:dyDescent="0.3">
      <c r="D22" s="7"/>
    </row>
    <row r="23" spans="1:5" ht="16.5" x14ac:dyDescent="0.3">
      <c r="D23" s="7"/>
    </row>
    <row r="24" spans="1:5" ht="16.5" x14ac:dyDescent="0.3">
      <c r="D24" s="7"/>
    </row>
    <row r="25" spans="1:5" ht="16.5" x14ac:dyDescent="0.3">
      <c r="D25" s="7"/>
    </row>
    <row r="26" spans="1:5" ht="16.5" x14ac:dyDescent="0.3">
      <c r="D26" s="7"/>
    </row>
    <row r="27" spans="1:5" ht="16.5" x14ac:dyDescent="0.3">
      <c r="D27" s="7"/>
    </row>
    <row r="28" spans="1:5" ht="16.5" x14ac:dyDescent="0.3">
      <c r="D28" s="7"/>
    </row>
    <row r="29" spans="1:5" ht="16.5" x14ac:dyDescent="0.3">
      <c r="D29" s="7"/>
    </row>
    <row r="30" spans="1:5" ht="16.5" x14ac:dyDescent="0.3">
      <c r="D30" s="7"/>
    </row>
  </sheetData>
  <mergeCells count="2">
    <mergeCell ref="B4:D4"/>
    <mergeCell ref="B13:D1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60F9B-19AE-4DE2-BB7B-D864B836107B}">
  <sheetPr>
    <pageSetUpPr fitToPage="1"/>
  </sheetPr>
  <dimension ref="A3:I35"/>
  <sheetViews>
    <sheetView workbookViewId="0">
      <selection activeCell="I4" sqref="I4"/>
    </sheetView>
  </sheetViews>
  <sheetFormatPr baseColWidth="10" defaultRowHeight="15" x14ac:dyDescent="0.25"/>
  <cols>
    <col min="1" max="1" width="22.28515625" bestFit="1" customWidth="1"/>
    <col min="2" max="2" width="61" bestFit="1" customWidth="1"/>
    <col min="3" max="3" width="25" bestFit="1" customWidth="1"/>
    <col min="6" max="6" width="18" style="54" bestFit="1" customWidth="1"/>
    <col min="7" max="8" width="12.42578125" style="54" bestFit="1" customWidth="1"/>
    <col min="9" max="9" width="15.28515625" bestFit="1" customWidth="1"/>
  </cols>
  <sheetData>
    <row r="3" spans="2:4" ht="16.5" x14ac:dyDescent="0.3">
      <c r="B3" s="8" t="s">
        <v>127</v>
      </c>
      <c r="C3" s="7"/>
      <c r="D3" s="7"/>
    </row>
    <row r="4" spans="2:4" ht="16.5" x14ac:dyDescent="0.3">
      <c r="B4" s="7"/>
      <c r="C4" s="7"/>
      <c r="D4" s="7"/>
    </row>
    <row r="5" spans="2:4" x14ac:dyDescent="0.25">
      <c r="B5" s="14" t="s">
        <v>14</v>
      </c>
      <c r="C5" s="14" t="s">
        <v>15</v>
      </c>
      <c r="D5" s="7"/>
    </row>
    <row r="6" spans="2:4" ht="16.5" x14ac:dyDescent="0.3">
      <c r="B6" s="14" t="s">
        <v>128</v>
      </c>
      <c r="C6" s="30">
        <v>7.1999999999999995E-2</v>
      </c>
      <c r="D6" s="7"/>
    </row>
    <row r="7" spans="2:4" x14ac:dyDescent="0.25">
      <c r="B7" s="14" t="s">
        <v>16</v>
      </c>
      <c r="C7" s="30">
        <v>5.6000000000000001E-2</v>
      </c>
      <c r="D7" s="7"/>
    </row>
    <row r="8" spans="2:4" x14ac:dyDescent="0.25">
      <c r="B8" s="14" t="s">
        <v>17</v>
      </c>
      <c r="C8" s="30">
        <v>0.1045</v>
      </c>
      <c r="D8" s="7"/>
    </row>
    <row r="9" spans="2:4" x14ac:dyDescent="0.25">
      <c r="B9" s="14" t="s">
        <v>18</v>
      </c>
      <c r="C9" s="30">
        <v>0.2485</v>
      </c>
      <c r="D9" s="7"/>
    </row>
    <row r="10" spans="2:4" x14ac:dyDescent="0.25">
      <c r="B10" s="14" t="s">
        <v>19</v>
      </c>
      <c r="C10" s="30">
        <v>0.1183</v>
      </c>
      <c r="D10" s="7"/>
    </row>
    <row r="11" spans="2:4" x14ac:dyDescent="0.25">
      <c r="B11" s="14" t="s">
        <v>106</v>
      </c>
      <c r="C11" s="30">
        <v>0.1166</v>
      </c>
      <c r="D11" s="7"/>
    </row>
    <row r="12" spans="2:4" x14ac:dyDescent="0.25">
      <c r="B12" s="14" t="s">
        <v>71</v>
      </c>
      <c r="C12" s="30">
        <v>0.1166</v>
      </c>
      <c r="D12" s="7"/>
    </row>
    <row r="13" spans="2:4" ht="16.5" x14ac:dyDescent="0.3">
      <c r="B13" s="7"/>
      <c r="C13" s="7"/>
      <c r="D13" s="7"/>
    </row>
    <row r="14" spans="2:4" ht="16.5" x14ac:dyDescent="0.3">
      <c r="B14" s="7"/>
      <c r="C14" s="7"/>
      <c r="D14" s="7"/>
    </row>
    <row r="15" spans="2:4" x14ac:dyDescent="0.25">
      <c r="B15" s="8" t="s">
        <v>119</v>
      </c>
      <c r="C15" s="7"/>
      <c r="D15" s="7"/>
    </row>
    <row r="16" spans="2:4" ht="16.5" x14ac:dyDescent="0.3">
      <c r="B16" s="7"/>
      <c r="C16" s="7"/>
      <c r="D16" s="7"/>
    </row>
    <row r="17" spans="1:9" ht="16.5" x14ac:dyDescent="0.3">
      <c r="B17" s="12" t="s">
        <v>116</v>
      </c>
      <c r="C17" s="13">
        <f>C18</f>
        <v>70074168</v>
      </c>
      <c r="D17" s="12"/>
      <c r="F17" s="55"/>
      <c r="I17" s="32"/>
    </row>
    <row r="18" spans="1:9" ht="16.5" x14ac:dyDescent="0.3">
      <c r="B18" s="12" t="s">
        <v>20</v>
      </c>
      <c r="C18" s="13">
        <f>SUM(C19:C35)</f>
        <v>70074168</v>
      </c>
      <c r="D18" s="33">
        <f>SUM(D19:D35)</f>
        <v>0.99999999999999978</v>
      </c>
      <c r="I18" s="29"/>
    </row>
    <row r="19" spans="1:9" x14ac:dyDescent="0.25">
      <c r="A19" s="21">
        <v>73111</v>
      </c>
      <c r="B19" s="16" t="s">
        <v>107</v>
      </c>
      <c r="C19" s="51">
        <v>18926280</v>
      </c>
      <c r="D19" s="17">
        <f t="shared" ref="D19:D35" si="0">C19/$C$18</f>
        <v>0.27008925742792977</v>
      </c>
    </row>
    <row r="20" spans="1:9" x14ac:dyDescent="0.25">
      <c r="A20" s="21">
        <v>7342</v>
      </c>
      <c r="B20" s="6" t="s">
        <v>121</v>
      </c>
      <c r="C20" s="31">
        <v>1800000</v>
      </c>
      <c r="D20" s="17">
        <f t="shared" si="0"/>
        <v>2.5687069163632455E-2</v>
      </c>
      <c r="F20" s="55"/>
    </row>
    <row r="21" spans="1:9" x14ac:dyDescent="0.25">
      <c r="A21" s="21">
        <v>73113</v>
      </c>
      <c r="B21" s="6" t="s">
        <v>21</v>
      </c>
      <c r="C21" s="31">
        <v>1200000</v>
      </c>
      <c r="D21" s="17">
        <f t="shared" si="0"/>
        <v>1.7124712775754967E-2</v>
      </c>
    </row>
    <row r="22" spans="1:9" x14ac:dyDescent="0.25">
      <c r="A22" s="21">
        <v>73114</v>
      </c>
      <c r="B22" s="6" t="s">
        <v>22</v>
      </c>
      <c r="C22" s="31">
        <v>1143000</v>
      </c>
      <c r="D22" s="17">
        <f t="shared" si="0"/>
        <v>1.6311288918906607E-2</v>
      </c>
    </row>
    <row r="23" spans="1:9" x14ac:dyDescent="0.25">
      <c r="A23" s="21">
        <v>7318</v>
      </c>
      <c r="B23" s="6" t="s">
        <v>23</v>
      </c>
      <c r="C23" s="31">
        <v>250000</v>
      </c>
      <c r="D23" s="17">
        <f t="shared" si="0"/>
        <v>3.5676484949489517E-3</v>
      </c>
    </row>
    <row r="24" spans="1:9" x14ac:dyDescent="0.25">
      <c r="A24" s="21">
        <v>73221</v>
      </c>
      <c r="B24" s="6" t="s">
        <v>24</v>
      </c>
      <c r="C24" s="31">
        <v>851400</v>
      </c>
      <c r="D24" s="17">
        <f t="shared" si="0"/>
        <v>1.214998371439815E-2</v>
      </c>
    </row>
    <row r="25" spans="1:9" x14ac:dyDescent="0.25">
      <c r="A25" s="21">
        <v>7331</v>
      </c>
      <c r="B25" s="6" t="s">
        <v>25</v>
      </c>
      <c r="C25" s="31">
        <v>12700000</v>
      </c>
      <c r="D25" s="17">
        <f t="shared" si="0"/>
        <v>0.18123654354340676</v>
      </c>
    </row>
    <row r="26" spans="1:9" x14ac:dyDescent="0.25">
      <c r="A26" s="21">
        <v>7346</v>
      </c>
      <c r="B26" s="6" t="s">
        <v>26</v>
      </c>
      <c r="C26" s="31">
        <v>174300</v>
      </c>
      <c r="D26" s="17">
        <f t="shared" si="0"/>
        <v>2.4873645306784094E-3</v>
      </c>
    </row>
    <row r="27" spans="1:9" x14ac:dyDescent="0.25">
      <c r="A27" s="25" t="s">
        <v>108</v>
      </c>
      <c r="B27" s="6" t="s">
        <v>27</v>
      </c>
      <c r="C27" s="31">
        <f>220000+25000</f>
        <v>245000</v>
      </c>
      <c r="D27" s="17">
        <f t="shared" si="0"/>
        <v>3.4962955250499726E-3</v>
      </c>
    </row>
    <row r="28" spans="1:9" x14ac:dyDescent="0.25">
      <c r="A28" s="21">
        <v>7382</v>
      </c>
      <c r="B28" s="6" t="s">
        <v>120</v>
      </c>
      <c r="C28" s="31">
        <v>15010000</v>
      </c>
      <c r="D28" s="17">
        <f t="shared" si="0"/>
        <v>0.21420161563673507</v>
      </c>
    </row>
    <row r="29" spans="1:9" x14ac:dyDescent="0.25">
      <c r="A29" s="21">
        <v>74124</v>
      </c>
      <c r="B29" s="6" t="s">
        <v>28</v>
      </c>
      <c r="C29" s="31">
        <v>754500</v>
      </c>
      <c r="D29" s="17">
        <f t="shared" si="0"/>
        <v>1.0767163157755937E-2</v>
      </c>
    </row>
    <row r="30" spans="1:9" x14ac:dyDescent="0.25">
      <c r="A30" s="21">
        <v>74126</v>
      </c>
      <c r="B30" s="6" t="s">
        <v>29</v>
      </c>
      <c r="C30" s="31">
        <v>4889500</v>
      </c>
      <c r="D30" s="17">
        <f t="shared" si="0"/>
        <v>6.9776069264211593E-2</v>
      </c>
    </row>
    <row r="31" spans="1:9" x14ac:dyDescent="0.25">
      <c r="A31" s="21">
        <v>744</v>
      </c>
      <c r="B31" s="6" t="s">
        <v>114</v>
      </c>
      <c r="C31" s="31">
        <v>25000</v>
      </c>
      <c r="D31" s="17">
        <f t="shared" si="0"/>
        <v>3.5676484949489519E-4</v>
      </c>
    </row>
    <row r="32" spans="1:9" ht="28.5" x14ac:dyDescent="0.25">
      <c r="A32" s="21">
        <v>748313</v>
      </c>
      <c r="B32" s="6" t="s">
        <v>30</v>
      </c>
      <c r="C32" s="31">
        <v>499000</v>
      </c>
      <c r="D32" s="17">
        <f t="shared" si="0"/>
        <v>7.1210263959181081E-3</v>
      </c>
    </row>
    <row r="33" spans="1:4" x14ac:dyDescent="0.25">
      <c r="A33" s="21">
        <v>74833</v>
      </c>
      <c r="B33" s="6" t="s">
        <v>31</v>
      </c>
      <c r="C33" s="31">
        <f>8600000</f>
        <v>8600000</v>
      </c>
      <c r="D33" s="17">
        <f t="shared" si="0"/>
        <v>0.12272710822624394</v>
      </c>
    </row>
    <row r="34" spans="1:4" ht="28.5" x14ac:dyDescent="0.25">
      <c r="A34" s="21">
        <v>74834</v>
      </c>
      <c r="B34" s="6" t="s">
        <v>32</v>
      </c>
      <c r="C34" s="31">
        <v>1710488</v>
      </c>
      <c r="D34" s="17">
        <f t="shared" si="0"/>
        <v>2.4409679755312972E-2</v>
      </c>
    </row>
    <row r="35" spans="1:4" x14ac:dyDescent="0.25">
      <c r="A35" s="21" t="s">
        <v>123</v>
      </c>
      <c r="B35" s="6" t="s">
        <v>122</v>
      </c>
      <c r="C35" s="31">
        <f>1050000+109200+124400+12100</f>
        <v>1295700</v>
      </c>
      <c r="D35" s="17">
        <f t="shared" si="0"/>
        <v>1.8490408619621427E-2</v>
      </c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B7A30-3385-4F1E-BD73-6F64134EE3A5}">
  <sheetPr>
    <pageSetUpPr fitToPage="1"/>
  </sheetPr>
  <dimension ref="A2:D251"/>
  <sheetViews>
    <sheetView workbookViewId="0">
      <selection activeCell="E201" sqref="E201"/>
    </sheetView>
  </sheetViews>
  <sheetFormatPr baseColWidth="10" defaultRowHeight="14.25" x14ac:dyDescent="0.2"/>
  <cols>
    <col min="1" max="1" width="11.42578125" style="7"/>
    <col min="2" max="2" width="56.140625" style="7" customWidth="1"/>
    <col min="3" max="3" width="23.42578125" style="36" customWidth="1"/>
    <col min="4" max="4" width="25.5703125" style="36" customWidth="1"/>
    <col min="5" max="5" width="52.7109375" style="7" bestFit="1" customWidth="1"/>
    <col min="6" max="6" width="21.7109375" style="7" customWidth="1"/>
    <col min="7" max="10" width="11.42578125" style="7"/>
    <col min="11" max="11" width="11.42578125" style="7" customWidth="1"/>
    <col min="12" max="16384" width="11.42578125" style="7"/>
  </cols>
  <sheetData>
    <row r="2" spans="1:4" x14ac:dyDescent="0.2">
      <c r="B2" s="7" t="s">
        <v>125</v>
      </c>
    </row>
    <row r="3" spans="1:4" x14ac:dyDescent="0.2">
      <c r="B3" s="56" t="s">
        <v>130</v>
      </c>
    </row>
    <row r="4" spans="1:4" ht="15" x14ac:dyDescent="0.2">
      <c r="B4" s="34" t="s">
        <v>124</v>
      </c>
      <c r="C4" s="37" t="s">
        <v>72</v>
      </c>
      <c r="D4" s="37" t="s">
        <v>73</v>
      </c>
    </row>
    <row r="5" spans="1:4" x14ac:dyDescent="0.2">
      <c r="B5" s="6" t="s">
        <v>74</v>
      </c>
      <c r="C5" s="38">
        <v>11169559</v>
      </c>
      <c r="D5" s="38">
        <v>11169559</v>
      </c>
    </row>
    <row r="6" spans="1:4" x14ac:dyDescent="0.2">
      <c r="B6" s="6" t="s">
        <v>0</v>
      </c>
      <c r="C6" s="38">
        <v>7008657.7199999997</v>
      </c>
      <c r="D6" s="38">
        <v>7008657.7199999997</v>
      </c>
    </row>
    <row r="7" spans="1:4" ht="15" x14ac:dyDescent="0.2">
      <c r="B7" s="6" t="s">
        <v>75</v>
      </c>
      <c r="C7" s="37">
        <f>SUM(C5:C6)</f>
        <v>18178216.719999999</v>
      </c>
      <c r="D7" s="37">
        <f>SUM(D5:D6)</f>
        <v>18178216.719999999</v>
      </c>
    </row>
    <row r="9" spans="1:4" ht="15" x14ac:dyDescent="0.2">
      <c r="A9" s="45"/>
      <c r="B9" s="40"/>
      <c r="C9" s="47" t="s">
        <v>124</v>
      </c>
      <c r="D9" s="7"/>
    </row>
    <row r="10" spans="1:4" ht="15" x14ac:dyDescent="0.2">
      <c r="A10" s="45"/>
      <c r="B10" s="43" t="s">
        <v>99</v>
      </c>
      <c r="C10" s="48">
        <f>SUM(C11:C17)</f>
        <v>11169559</v>
      </c>
      <c r="D10" s="7"/>
    </row>
    <row r="11" spans="1:4" ht="15" x14ac:dyDescent="0.2">
      <c r="A11" s="46"/>
      <c r="B11" s="41" t="s">
        <v>79</v>
      </c>
      <c r="C11" s="49">
        <v>4024000</v>
      </c>
      <c r="D11" s="7"/>
    </row>
    <row r="12" spans="1:4" ht="15" x14ac:dyDescent="0.2">
      <c r="A12" s="46"/>
      <c r="B12" s="41" t="s">
        <v>80</v>
      </c>
      <c r="C12" s="49">
        <v>904359</v>
      </c>
      <c r="D12" s="7"/>
    </row>
    <row r="13" spans="1:4" ht="15" x14ac:dyDescent="0.2">
      <c r="A13" s="46"/>
      <c r="B13" s="41" t="s">
        <v>81</v>
      </c>
      <c r="C13" s="49">
        <v>4059000</v>
      </c>
      <c r="D13" s="7"/>
    </row>
    <row r="14" spans="1:4" ht="15" x14ac:dyDescent="0.2">
      <c r="A14" s="46"/>
      <c r="B14" s="41" t="s">
        <v>82</v>
      </c>
      <c r="C14" s="49">
        <v>1131300</v>
      </c>
      <c r="D14" s="7"/>
    </row>
    <row r="15" spans="1:4" ht="15" x14ac:dyDescent="0.2">
      <c r="A15" s="46"/>
      <c r="B15" s="41" t="s">
        <v>83</v>
      </c>
      <c r="C15" s="49">
        <v>800400</v>
      </c>
      <c r="D15" s="7"/>
    </row>
    <row r="16" spans="1:4" ht="15" x14ac:dyDescent="0.2">
      <c r="A16" s="46"/>
      <c r="B16" s="41" t="s">
        <v>84</v>
      </c>
      <c r="C16" s="49">
        <v>220500</v>
      </c>
      <c r="D16" s="7"/>
    </row>
    <row r="17" spans="1:4" ht="15" x14ac:dyDescent="0.2">
      <c r="A17" s="46"/>
      <c r="B17" s="41" t="s">
        <v>105</v>
      </c>
      <c r="C17" s="49">
        <v>30000</v>
      </c>
      <c r="D17" s="7"/>
    </row>
    <row r="18" spans="1:4" ht="15" x14ac:dyDescent="0.2">
      <c r="A18" s="46"/>
      <c r="B18" s="41"/>
      <c r="C18" s="49"/>
      <c r="D18" s="7"/>
    </row>
    <row r="19" spans="1:4" ht="15" x14ac:dyDescent="0.2">
      <c r="A19" s="46"/>
      <c r="B19" s="44" t="s">
        <v>100</v>
      </c>
      <c r="C19" s="50">
        <f>SUM(C20:C26)</f>
        <v>11169559</v>
      </c>
      <c r="D19" s="7"/>
    </row>
    <row r="20" spans="1:4" ht="15" x14ac:dyDescent="0.2">
      <c r="A20" s="46"/>
      <c r="B20" s="41" t="s">
        <v>91</v>
      </c>
      <c r="C20" s="49">
        <v>2227659</v>
      </c>
      <c r="D20" s="7"/>
    </row>
    <row r="21" spans="1:4" ht="15" x14ac:dyDescent="0.2">
      <c r="A21" s="46"/>
      <c r="B21" s="41" t="s">
        <v>81</v>
      </c>
      <c r="C21" s="49">
        <v>1132000</v>
      </c>
      <c r="D21" s="7"/>
    </row>
    <row r="22" spans="1:4" ht="15" x14ac:dyDescent="0.2">
      <c r="A22" s="46"/>
      <c r="B22" s="41" t="s">
        <v>92</v>
      </c>
      <c r="C22" s="49">
        <v>7496900</v>
      </c>
      <c r="D22" s="7"/>
    </row>
    <row r="23" spans="1:4" ht="15" x14ac:dyDescent="0.2">
      <c r="A23" s="46"/>
      <c r="B23" s="41" t="s">
        <v>93</v>
      </c>
      <c r="C23" s="49">
        <v>135000</v>
      </c>
      <c r="D23" s="7"/>
    </row>
    <row r="24" spans="1:4" ht="15" x14ac:dyDescent="0.2">
      <c r="A24" s="46"/>
      <c r="B24" s="41" t="s">
        <v>94</v>
      </c>
      <c r="C24" s="49">
        <v>148000</v>
      </c>
      <c r="D24" s="7"/>
    </row>
    <row r="25" spans="1:4" ht="15" x14ac:dyDescent="0.2">
      <c r="A25" s="46"/>
      <c r="B25" s="41" t="s">
        <v>95</v>
      </c>
      <c r="C25" s="49">
        <v>0</v>
      </c>
      <c r="D25" s="7"/>
    </row>
    <row r="26" spans="1:4" ht="15" x14ac:dyDescent="0.2">
      <c r="A26" s="46"/>
      <c r="B26" s="41" t="s">
        <v>129</v>
      </c>
      <c r="C26" s="49">
        <v>30000</v>
      </c>
      <c r="D26" s="7"/>
    </row>
    <row r="27" spans="1:4" ht="15" x14ac:dyDescent="0.2">
      <c r="A27" s="46"/>
      <c r="B27" s="41"/>
      <c r="C27" s="42"/>
      <c r="D27" s="7"/>
    </row>
    <row r="28" spans="1:4" ht="15" x14ac:dyDescent="0.2">
      <c r="A28" s="46"/>
      <c r="B28" s="44" t="s">
        <v>101</v>
      </c>
      <c r="C28" s="50">
        <f>SUM(C29:C34)</f>
        <v>7008657.7199999997</v>
      </c>
      <c r="D28" s="7"/>
    </row>
    <row r="29" spans="1:4" ht="15" x14ac:dyDescent="0.2">
      <c r="A29" s="46"/>
      <c r="B29" s="41" t="s">
        <v>87</v>
      </c>
      <c r="C29" s="49">
        <v>1770000</v>
      </c>
      <c r="D29" s="7"/>
    </row>
    <row r="30" spans="1:4" ht="15" x14ac:dyDescent="0.2">
      <c r="A30" s="46"/>
      <c r="B30" s="41" t="s">
        <v>88</v>
      </c>
      <c r="C30" s="49">
        <v>32625</v>
      </c>
      <c r="D30" s="7"/>
    </row>
    <row r="31" spans="1:4" ht="15" x14ac:dyDescent="0.2">
      <c r="A31" s="46"/>
      <c r="B31" s="41" t="s">
        <v>89</v>
      </c>
      <c r="C31" s="49">
        <v>1892919.83</v>
      </c>
      <c r="D31" s="7"/>
    </row>
    <row r="32" spans="1:4" ht="15" x14ac:dyDescent="0.2">
      <c r="A32" s="46"/>
      <c r="B32" s="41" t="s">
        <v>90</v>
      </c>
      <c r="C32" s="49">
        <v>1866112.89</v>
      </c>
      <c r="D32" s="7"/>
    </row>
    <row r="33" spans="1:4" ht="15" x14ac:dyDescent="0.2">
      <c r="A33" s="46"/>
      <c r="B33" s="41" t="s">
        <v>81</v>
      </c>
      <c r="C33" s="49">
        <v>1132000</v>
      </c>
      <c r="D33" s="7"/>
    </row>
    <row r="34" spans="1:4" ht="15" x14ac:dyDescent="0.2">
      <c r="A34" s="46"/>
      <c r="B34" s="41" t="s">
        <v>85</v>
      </c>
      <c r="C34" s="49">
        <v>315000</v>
      </c>
      <c r="D34" s="7"/>
    </row>
    <row r="35" spans="1:4" ht="15" x14ac:dyDescent="0.2">
      <c r="A35" s="46"/>
      <c r="B35" s="41"/>
      <c r="C35" s="49"/>
      <c r="D35" s="7"/>
    </row>
    <row r="36" spans="1:4" ht="15" x14ac:dyDescent="0.2">
      <c r="A36" s="46"/>
      <c r="B36" s="44" t="s">
        <v>102</v>
      </c>
      <c r="C36" s="50">
        <f>SUM(C37:C42)</f>
        <v>7008657.7199999997</v>
      </c>
      <c r="D36" s="7"/>
    </row>
    <row r="37" spans="1:4" ht="15" x14ac:dyDescent="0.2">
      <c r="A37" s="46"/>
      <c r="B37" s="41" t="s">
        <v>96</v>
      </c>
      <c r="C37" s="49">
        <v>1525298.72</v>
      </c>
      <c r="D37" s="7"/>
    </row>
    <row r="38" spans="1:4" ht="15" x14ac:dyDescent="0.2">
      <c r="A38" s="46"/>
      <c r="B38" s="41" t="s">
        <v>97</v>
      </c>
      <c r="C38" s="49">
        <v>904359</v>
      </c>
      <c r="D38" s="7"/>
    </row>
    <row r="39" spans="1:4" ht="15" x14ac:dyDescent="0.2">
      <c r="A39" s="46"/>
      <c r="B39" s="41" t="s">
        <v>81</v>
      </c>
      <c r="C39" s="49">
        <v>4059000</v>
      </c>
      <c r="D39" s="7"/>
    </row>
    <row r="40" spans="1:4" ht="16.5" x14ac:dyDescent="0.3">
      <c r="A40" s="46"/>
      <c r="B40" s="41" t="s">
        <v>85</v>
      </c>
      <c r="C40" s="49">
        <v>315000</v>
      </c>
      <c r="D40" s="7"/>
    </row>
    <row r="41" spans="1:4" ht="16.5" x14ac:dyDescent="0.3">
      <c r="A41" s="46"/>
      <c r="B41" s="41" t="s">
        <v>109</v>
      </c>
      <c r="C41" s="49">
        <v>10000</v>
      </c>
      <c r="D41" s="7"/>
    </row>
    <row r="42" spans="1:4" ht="16.5" x14ac:dyDescent="0.3">
      <c r="A42" s="46"/>
      <c r="B42" s="41" t="s">
        <v>98</v>
      </c>
      <c r="C42" s="49">
        <v>195000</v>
      </c>
      <c r="D42" s="7"/>
    </row>
    <row r="44" spans="1:4" ht="16.5" x14ac:dyDescent="0.3">
      <c r="B44" s="35"/>
      <c r="C44" s="39"/>
      <c r="D44" s="39"/>
    </row>
    <row r="45" spans="1:4" ht="16.5" x14ac:dyDescent="0.3">
      <c r="B45" s="7" t="s">
        <v>126</v>
      </c>
    </row>
    <row r="46" spans="1:4" ht="16.5" x14ac:dyDescent="0.3">
      <c r="B46" s="56" t="s">
        <v>130</v>
      </c>
    </row>
    <row r="47" spans="1:4" ht="16.5" x14ac:dyDescent="0.3">
      <c r="B47" s="34" t="s">
        <v>124</v>
      </c>
      <c r="C47" s="37" t="s">
        <v>72</v>
      </c>
      <c r="D47" s="37" t="s">
        <v>73</v>
      </c>
    </row>
    <row r="48" spans="1:4" ht="16.5" x14ac:dyDescent="0.3">
      <c r="B48" s="6" t="s">
        <v>74</v>
      </c>
      <c r="C48" s="38">
        <v>10457097.439999999</v>
      </c>
      <c r="D48" s="38">
        <v>10457097.439999999</v>
      </c>
    </row>
    <row r="49" spans="1:4" ht="16.5" x14ac:dyDescent="0.3">
      <c r="B49" s="6" t="s">
        <v>0</v>
      </c>
      <c r="C49" s="38">
        <v>8993694.4100000001</v>
      </c>
      <c r="D49" s="38">
        <v>8993694.4100000001</v>
      </c>
    </row>
    <row r="50" spans="1:4" ht="16.5" x14ac:dyDescent="0.3">
      <c r="B50" s="6" t="s">
        <v>75</v>
      </c>
      <c r="C50" s="37">
        <f>SUM(C48:C49)</f>
        <v>19450791.850000001</v>
      </c>
      <c r="D50" s="37">
        <f>SUM(D48:D49)</f>
        <v>19450791.850000001</v>
      </c>
    </row>
    <row r="51" spans="1:4" ht="16.5" x14ac:dyDescent="0.3">
      <c r="B51" s="35"/>
      <c r="C51" s="39"/>
      <c r="D51" s="39"/>
    </row>
    <row r="52" spans="1:4" ht="16.5" x14ac:dyDescent="0.3">
      <c r="A52" s="45"/>
      <c r="B52" s="40"/>
      <c r="C52" s="47" t="s">
        <v>124</v>
      </c>
      <c r="D52" s="7"/>
    </row>
    <row r="53" spans="1:4" ht="16.5" x14ac:dyDescent="0.3">
      <c r="A53" s="45"/>
      <c r="B53" s="43" t="s">
        <v>99</v>
      </c>
      <c r="C53" s="48">
        <f>SUM(C54:C60)</f>
        <v>10457097.439999999</v>
      </c>
      <c r="D53" s="7"/>
    </row>
    <row r="54" spans="1:4" ht="16.5" x14ac:dyDescent="0.3">
      <c r="A54" s="46"/>
      <c r="B54" s="41" t="s">
        <v>79</v>
      </c>
      <c r="C54" s="49">
        <v>4840800</v>
      </c>
      <c r="D54" s="7"/>
    </row>
    <row r="55" spans="1:4" ht="16.5" x14ac:dyDescent="0.3">
      <c r="A55" s="46"/>
      <c r="B55" s="41" t="s">
        <v>80</v>
      </c>
      <c r="C55" s="49">
        <v>3329437.44</v>
      </c>
      <c r="D55" s="7"/>
    </row>
    <row r="56" spans="1:4" ht="16.5" x14ac:dyDescent="0.3">
      <c r="A56" s="46"/>
      <c r="B56" s="41" t="s">
        <v>81</v>
      </c>
      <c r="C56" s="49">
        <v>1691000</v>
      </c>
      <c r="D56" s="7"/>
    </row>
    <row r="57" spans="1:4" ht="16.5" x14ac:dyDescent="0.3">
      <c r="A57" s="46"/>
      <c r="B57" s="41" t="s">
        <v>82</v>
      </c>
      <c r="C57" s="49">
        <v>333940</v>
      </c>
      <c r="D57" s="7"/>
    </row>
    <row r="58" spans="1:4" ht="16.5" x14ac:dyDescent="0.3">
      <c r="A58" s="46"/>
      <c r="B58" s="41" t="s">
        <v>83</v>
      </c>
      <c r="C58" s="49">
        <v>144920</v>
      </c>
      <c r="D58" s="7"/>
    </row>
    <row r="59" spans="1:4" ht="16.5" x14ac:dyDescent="0.3">
      <c r="A59" s="46"/>
      <c r="B59" s="41" t="s">
        <v>84</v>
      </c>
      <c r="C59" s="49">
        <v>105000</v>
      </c>
      <c r="D59" s="7"/>
    </row>
    <row r="60" spans="1:4" ht="16.5" x14ac:dyDescent="0.3">
      <c r="A60" s="46"/>
      <c r="B60" s="41" t="s">
        <v>105</v>
      </c>
      <c r="C60" s="49">
        <v>12000</v>
      </c>
      <c r="D60" s="7"/>
    </row>
    <row r="61" spans="1:4" ht="16.5" x14ac:dyDescent="0.3">
      <c r="A61" s="46"/>
      <c r="B61" s="41"/>
      <c r="C61" s="49"/>
      <c r="D61" s="7"/>
    </row>
    <row r="62" spans="1:4" ht="16.5" x14ac:dyDescent="0.3">
      <c r="A62" s="46"/>
      <c r="B62" s="44" t="s">
        <v>100</v>
      </c>
      <c r="C62" s="50">
        <f>SUM(C63:C69)</f>
        <v>10457097.439999999</v>
      </c>
      <c r="D62" s="7"/>
    </row>
    <row r="63" spans="1:4" ht="16.5" x14ac:dyDescent="0.3">
      <c r="A63" s="46"/>
      <c r="B63" s="41" t="s">
        <v>91</v>
      </c>
      <c r="C63" s="49">
        <v>4190297.44</v>
      </c>
      <c r="D63" s="7"/>
    </row>
    <row r="64" spans="1:4" ht="16.5" x14ac:dyDescent="0.3">
      <c r="A64" s="46"/>
      <c r="B64" s="41" t="s">
        <v>81</v>
      </c>
      <c r="C64" s="49">
        <v>423000</v>
      </c>
      <c r="D64" s="7"/>
    </row>
    <row r="65" spans="1:4" ht="16.5" x14ac:dyDescent="0.3">
      <c r="A65" s="46"/>
      <c r="B65" s="41" t="s">
        <v>92</v>
      </c>
      <c r="C65" s="49">
        <v>5508000</v>
      </c>
      <c r="D65" s="7"/>
    </row>
    <row r="66" spans="1:4" ht="16.5" x14ac:dyDescent="0.3">
      <c r="A66" s="46"/>
      <c r="B66" s="41" t="s">
        <v>93</v>
      </c>
      <c r="C66" s="49">
        <v>0</v>
      </c>
      <c r="D66" s="7"/>
    </row>
    <row r="67" spans="1:4" ht="16.5" x14ac:dyDescent="0.3">
      <c r="A67" s="46"/>
      <c r="B67" s="41" t="s">
        <v>94</v>
      </c>
      <c r="C67" s="49">
        <v>250800</v>
      </c>
      <c r="D67" s="7"/>
    </row>
    <row r="68" spans="1:4" ht="16.5" x14ac:dyDescent="0.3">
      <c r="A68" s="46"/>
      <c r="B68" s="41" t="s">
        <v>95</v>
      </c>
      <c r="C68" s="49">
        <v>73000</v>
      </c>
      <c r="D68" s="7"/>
    </row>
    <row r="69" spans="1:4" ht="16.5" x14ac:dyDescent="0.3">
      <c r="A69" s="46"/>
      <c r="B69" s="41" t="s">
        <v>129</v>
      </c>
      <c r="C69" s="49">
        <v>12000</v>
      </c>
      <c r="D69" s="7"/>
    </row>
    <row r="70" spans="1:4" ht="16.5" x14ac:dyDescent="0.3">
      <c r="A70" s="46"/>
      <c r="B70" s="41"/>
      <c r="C70" s="42"/>
      <c r="D70" s="7"/>
    </row>
    <row r="71" spans="1:4" ht="16.5" x14ac:dyDescent="0.3">
      <c r="A71" s="46"/>
      <c r="B71" s="44" t="s">
        <v>101</v>
      </c>
      <c r="C71" s="50">
        <f>SUM(C72:C77)</f>
        <v>8993694.4100000001</v>
      </c>
      <c r="D71" s="7"/>
    </row>
    <row r="72" spans="1:4" ht="16.5" x14ac:dyDescent="0.3">
      <c r="A72" s="46"/>
      <c r="B72" s="41" t="s">
        <v>87</v>
      </c>
      <c r="C72" s="49">
        <v>468500</v>
      </c>
      <c r="D72" s="7"/>
    </row>
    <row r="73" spans="1:4" ht="16.5" x14ac:dyDescent="0.3">
      <c r="A73" s="46"/>
      <c r="B73" s="41" t="s">
        <v>88</v>
      </c>
      <c r="C73" s="49">
        <v>56370</v>
      </c>
      <c r="D73" s="7"/>
    </row>
    <row r="74" spans="1:4" ht="16.5" x14ac:dyDescent="0.3">
      <c r="A74" s="46"/>
      <c r="B74" s="41" t="s">
        <v>89</v>
      </c>
      <c r="C74" s="49">
        <v>1898974.56</v>
      </c>
      <c r="D74" s="7"/>
    </row>
    <row r="75" spans="1:4" ht="16.5" x14ac:dyDescent="0.3">
      <c r="A75" s="46"/>
      <c r="B75" s="41" t="s">
        <v>90</v>
      </c>
      <c r="C75" s="49">
        <v>5896849.8499999996</v>
      </c>
      <c r="D75" s="7"/>
    </row>
    <row r="76" spans="1:4" ht="16.5" x14ac:dyDescent="0.3">
      <c r="A76" s="46"/>
      <c r="B76" s="41" t="s">
        <v>81</v>
      </c>
      <c r="C76" s="49">
        <v>423000</v>
      </c>
      <c r="D76" s="7"/>
    </row>
    <row r="77" spans="1:4" ht="16.5" x14ac:dyDescent="0.3">
      <c r="A77" s="46"/>
      <c r="B77" s="41" t="s">
        <v>85</v>
      </c>
      <c r="C77" s="49">
        <v>250000</v>
      </c>
      <c r="D77" s="7"/>
    </row>
    <row r="78" spans="1:4" ht="16.5" x14ac:dyDescent="0.3">
      <c r="A78" s="46"/>
      <c r="B78" s="41"/>
      <c r="C78" s="49"/>
      <c r="D78" s="7"/>
    </row>
    <row r="79" spans="1:4" ht="16.5" x14ac:dyDescent="0.3">
      <c r="A79" s="46"/>
      <c r="B79" s="44" t="s">
        <v>102</v>
      </c>
      <c r="C79" s="50">
        <f>SUM(C80:C87)</f>
        <v>8993694.4100000001</v>
      </c>
      <c r="D79" s="7"/>
    </row>
    <row r="80" spans="1:4" ht="16.5" x14ac:dyDescent="0.3">
      <c r="A80" s="46"/>
      <c r="B80" s="41" t="s">
        <v>96</v>
      </c>
      <c r="C80" s="49">
        <v>3459256.97</v>
      </c>
      <c r="D80" s="7"/>
    </row>
    <row r="81" spans="1:4" ht="16.5" x14ac:dyDescent="0.3">
      <c r="A81" s="46"/>
      <c r="B81" s="41" t="s">
        <v>97</v>
      </c>
      <c r="C81" s="49">
        <v>3329437.44</v>
      </c>
      <c r="D81" s="7"/>
    </row>
    <row r="82" spans="1:4" ht="16.5" x14ac:dyDescent="0.3">
      <c r="A82" s="46"/>
      <c r="B82" s="41" t="s">
        <v>81</v>
      </c>
      <c r="C82" s="49">
        <v>1691000</v>
      </c>
      <c r="D82" s="7"/>
    </row>
    <row r="83" spans="1:4" ht="16.5" x14ac:dyDescent="0.3">
      <c r="A83" s="46"/>
      <c r="B83" s="41" t="s">
        <v>85</v>
      </c>
      <c r="C83" s="49">
        <v>250000</v>
      </c>
      <c r="D83" s="7"/>
    </row>
    <row r="84" spans="1:4" ht="16.5" x14ac:dyDescent="0.3">
      <c r="A84" s="46"/>
      <c r="B84" s="41" t="s">
        <v>109</v>
      </c>
      <c r="C84" s="49">
        <v>0</v>
      </c>
      <c r="D84" s="7"/>
    </row>
    <row r="85" spans="1:4" ht="16.5" x14ac:dyDescent="0.3">
      <c r="A85" s="46"/>
      <c r="B85" s="41" t="s">
        <v>86</v>
      </c>
      <c r="C85" s="49">
        <v>114000</v>
      </c>
      <c r="D85" s="7"/>
    </row>
    <row r="86" spans="1:4" ht="16.5" x14ac:dyDescent="0.3">
      <c r="A86" s="46"/>
      <c r="B86" s="41" t="s">
        <v>110</v>
      </c>
      <c r="C86" s="49">
        <v>0</v>
      </c>
      <c r="D86" s="7"/>
    </row>
    <row r="87" spans="1:4" ht="16.5" x14ac:dyDescent="0.3">
      <c r="B87" t="s">
        <v>131</v>
      </c>
      <c r="C87" s="57">
        <v>150000</v>
      </c>
    </row>
    <row r="89" spans="1:4" ht="16.5" x14ac:dyDescent="0.3">
      <c r="B89" s="7" t="s">
        <v>76</v>
      </c>
    </row>
    <row r="91" spans="1:4" ht="16.5" x14ac:dyDescent="0.3">
      <c r="B91" s="34" t="s">
        <v>124</v>
      </c>
      <c r="C91" s="37" t="s">
        <v>72</v>
      </c>
      <c r="D91" s="37" t="s">
        <v>73</v>
      </c>
    </row>
    <row r="92" spans="1:4" ht="16.5" x14ac:dyDescent="0.3">
      <c r="B92" s="6" t="s">
        <v>103</v>
      </c>
      <c r="C92" s="38">
        <v>435989.65</v>
      </c>
      <c r="D92" s="38">
        <v>334195.59999999998</v>
      </c>
    </row>
    <row r="93" spans="1:4" ht="16.5" x14ac:dyDescent="0.3">
      <c r="B93" s="6" t="s">
        <v>0</v>
      </c>
      <c r="C93" s="38">
        <v>0</v>
      </c>
      <c r="D93" s="38">
        <v>468769.1</v>
      </c>
    </row>
    <row r="94" spans="1:4" ht="16.5" x14ac:dyDescent="0.3">
      <c r="B94" s="6" t="s">
        <v>75</v>
      </c>
      <c r="C94" s="37">
        <f>SUM(C92:C93)</f>
        <v>435989.65</v>
      </c>
      <c r="D94" s="37">
        <f>SUM(D92:D93)</f>
        <v>802964.7</v>
      </c>
    </row>
    <row r="95" spans="1:4" ht="16.5" x14ac:dyDescent="0.3">
      <c r="B95" s="35"/>
      <c r="C95" s="39"/>
      <c r="D95" s="39"/>
    </row>
    <row r="96" spans="1:4" ht="16.5" x14ac:dyDescent="0.3">
      <c r="A96" s="45"/>
      <c r="B96" s="40"/>
      <c r="C96" s="47" t="s">
        <v>124</v>
      </c>
      <c r="D96" s="7"/>
    </row>
    <row r="97" spans="1:4" ht="16.5" x14ac:dyDescent="0.3">
      <c r="A97" s="45"/>
      <c r="B97" s="43" t="s">
        <v>99</v>
      </c>
      <c r="C97" s="48">
        <f>SUM(C98:C104)</f>
        <v>435989.65</v>
      </c>
      <c r="D97" s="7"/>
    </row>
    <row r="98" spans="1:4" ht="16.5" x14ac:dyDescent="0.3">
      <c r="A98" s="46"/>
      <c r="B98" s="41" t="s">
        <v>79</v>
      </c>
      <c r="C98" s="49">
        <v>0</v>
      </c>
      <c r="D98" s="7"/>
    </row>
    <row r="99" spans="1:4" ht="16.5" x14ac:dyDescent="0.3">
      <c r="A99" s="46"/>
      <c r="B99" s="41" t="s">
        <v>91</v>
      </c>
      <c r="C99" s="49">
        <v>116625.65</v>
      </c>
      <c r="D99" s="7"/>
    </row>
    <row r="100" spans="1:4" ht="16.5" x14ac:dyDescent="0.3">
      <c r="A100" s="46"/>
      <c r="B100" s="41" t="s">
        <v>80</v>
      </c>
      <c r="C100" s="49">
        <v>0</v>
      </c>
      <c r="D100" s="7"/>
    </row>
    <row r="101" spans="1:4" ht="16.5" x14ac:dyDescent="0.3">
      <c r="A101" s="46"/>
      <c r="B101" s="41" t="s">
        <v>81</v>
      </c>
      <c r="C101" s="49">
        <v>319314</v>
      </c>
      <c r="D101" s="7"/>
    </row>
    <row r="102" spans="1:4" ht="16.5" x14ac:dyDescent="0.3">
      <c r="A102" s="46"/>
      <c r="B102" s="41" t="s">
        <v>82</v>
      </c>
      <c r="C102" s="49">
        <v>50</v>
      </c>
      <c r="D102" s="7"/>
    </row>
    <row r="103" spans="1:4" ht="16.5" x14ac:dyDescent="0.3">
      <c r="A103" s="46"/>
      <c r="B103" s="41" t="s">
        <v>83</v>
      </c>
      <c r="C103" s="49">
        <v>0</v>
      </c>
      <c r="D103" s="7"/>
    </row>
    <row r="104" spans="1:4" ht="16.5" x14ac:dyDescent="0.3">
      <c r="A104" s="46"/>
      <c r="B104" s="41" t="s">
        <v>84</v>
      </c>
      <c r="C104" s="49">
        <v>0</v>
      </c>
      <c r="D104" s="7"/>
    </row>
    <row r="105" spans="1:4" ht="16.5" x14ac:dyDescent="0.3">
      <c r="A105" s="46"/>
      <c r="B105" s="41"/>
      <c r="C105" s="49"/>
      <c r="D105" s="7"/>
    </row>
    <row r="106" spans="1:4" ht="16.5" x14ac:dyDescent="0.3">
      <c r="A106" s="46"/>
      <c r="B106" s="44" t="s">
        <v>100</v>
      </c>
      <c r="C106" s="50">
        <f t="shared" ref="C106" si="0">SUM(C107:C112)</f>
        <v>334195.59999999998</v>
      </c>
      <c r="D106" s="7"/>
    </row>
    <row r="107" spans="1:4" ht="16.5" x14ac:dyDescent="0.3">
      <c r="A107" s="46"/>
      <c r="B107" s="41" t="s">
        <v>91</v>
      </c>
      <c r="C107" s="49">
        <v>0</v>
      </c>
      <c r="D107" s="7"/>
    </row>
    <row r="108" spans="1:4" ht="16.5" x14ac:dyDescent="0.3">
      <c r="A108" s="46"/>
      <c r="B108" s="41" t="s">
        <v>81</v>
      </c>
      <c r="C108" s="49">
        <v>0</v>
      </c>
      <c r="D108" s="7"/>
    </row>
    <row r="109" spans="1:4" ht="16.5" x14ac:dyDescent="0.3">
      <c r="A109" s="46"/>
      <c r="B109" s="41" t="s">
        <v>92</v>
      </c>
      <c r="C109" s="49">
        <v>334195.59999999998</v>
      </c>
      <c r="D109" s="7"/>
    </row>
    <row r="110" spans="1:4" ht="16.5" x14ac:dyDescent="0.3">
      <c r="A110" s="46"/>
      <c r="B110" s="41" t="s">
        <v>93</v>
      </c>
      <c r="C110" s="49">
        <v>0</v>
      </c>
      <c r="D110" s="7"/>
    </row>
    <row r="111" spans="1:4" ht="16.5" x14ac:dyDescent="0.3">
      <c r="A111" s="46"/>
      <c r="B111" s="41" t="s">
        <v>94</v>
      </c>
      <c r="C111" s="49">
        <v>0</v>
      </c>
      <c r="D111" s="7"/>
    </row>
    <row r="112" spans="1:4" ht="16.5" x14ac:dyDescent="0.3">
      <c r="A112" s="46"/>
      <c r="B112" s="41" t="s">
        <v>95</v>
      </c>
      <c r="C112" s="49">
        <v>0</v>
      </c>
      <c r="D112" s="7"/>
    </row>
    <row r="113" spans="1:4" ht="16.5" x14ac:dyDescent="0.3">
      <c r="A113" s="46"/>
      <c r="B113" s="41"/>
      <c r="C113" s="42"/>
      <c r="D113" s="7"/>
    </row>
    <row r="114" spans="1:4" ht="16.5" x14ac:dyDescent="0.3">
      <c r="A114" s="46"/>
      <c r="B114" s="44" t="s">
        <v>101</v>
      </c>
      <c r="C114" s="50">
        <f>SUM(C115:C120)</f>
        <v>319314</v>
      </c>
      <c r="D114" s="7"/>
    </row>
    <row r="115" spans="1:4" ht="16.5" x14ac:dyDescent="0.3">
      <c r="A115" s="46"/>
      <c r="B115" s="41" t="s">
        <v>87</v>
      </c>
      <c r="C115" s="49">
        <v>0</v>
      </c>
      <c r="D115" s="7"/>
    </row>
    <row r="116" spans="1:4" ht="16.5" x14ac:dyDescent="0.3">
      <c r="A116" s="46"/>
      <c r="B116" s="41" t="s">
        <v>88</v>
      </c>
      <c r="C116" s="49">
        <v>0</v>
      </c>
      <c r="D116" s="7"/>
    </row>
    <row r="117" spans="1:4" ht="16.5" x14ac:dyDescent="0.3">
      <c r="A117" s="46"/>
      <c r="B117" s="41" t="s">
        <v>89</v>
      </c>
      <c r="C117" s="49">
        <v>0</v>
      </c>
      <c r="D117" s="7"/>
    </row>
    <row r="118" spans="1:4" ht="16.5" x14ac:dyDescent="0.3">
      <c r="A118" s="46"/>
      <c r="B118" s="41" t="s">
        <v>90</v>
      </c>
      <c r="C118" s="49">
        <v>0</v>
      </c>
      <c r="D118" s="7"/>
    </row>
    <row r="119" spans="1:4" ht="16.5" x14ac:dyDescent="0.3">
      <c r="A119" s="46"/>
      <c r="B119" s="41" t="s">
        <v>81</v>
      </c>
      <c r="C119" s="49">
        <v>319314</v>
      </c>
      <c r="D119" s="7"/>
    </row>
    <row r="120" spans="1:4" ht="16.5" x14ac:dyDescent="0.3">
      <c r="A120" s="46"/>
      <c r="B120" s="41" t="s">
        <v>85</v>
      </c>
      <c r="C120" s="49">
        <v>0</v>
      </c>
      <c r="D120" s="7"/>
    </row>
    <row r="121" spans="1:4" ht="16.5" x14ac:dyDescent="0.3">
      <c r="A121" s="46"/>
      <c r="B121" s="41"/>
      <c r="C121" s="49"/>
      <c r="D121" s="7"/>
    </row>
    <row r="122" spans="1:4" ht="16.5" x14ac:dyDescent="0.3">
      <c r="A122" s="46"/>
      <c r="B122" s="44" t="s">
        <v>102</v>
      </c>
      <c r="C122" s="50">
        <f>SUM(C123:C128)</f>
        <v>468769.1</v>
      </c>
      <c r="D122" s="7"/>
    </row>
    <row r="123" spans="1:4" ht="16.5" x14ac:dyDescent="0.3">
      <c r="A123" s="46"/>
      <c r="B123" s="41" t="s">
        <v>96</v>
      </c>
      <c r="C123" s="49">
        <v>149455.1</v>
      </c>
      <c r="D123" s="7"/>
    </row>
    <row r="124" spans="1:4" ht="16.5" x14ac:dyDescent="0.3">
      <c r="A124" s="46"/>
      <c r="B124" s="41" t="s">
        <v>97</v>
      </c>
      <c r="C124" s="49">
        <v>0</v>
      </c>
      <c r="D124" s="7"/>
    </row>
    <row r="125" spans="1:4" ht="16.5" x14ac:dyDescent="0.3">
      <c r="A125" s="46"/>
      <c r="B125" s="41" t="s">
        <v>81</v>
      </c>
      <c r="C125" s="49">
        <v>319314</v>
      </c>
      <c r="D125" s="7"/>
    </row>
    <row r="126" spans="1:4" ht="16.5" x14ac:dyDescent="0.3">
      <c r="A126" s="46"/>
      <c r="B126" s="41" t="s">
        <v>85</v>
      </c>
      <c r="C126" s="49">
        <v>0</v>
      </c>
      <c r="D126" s="7"/>
    </row>
    <row r="127" spans="1:4" ht="16.5" x14ac:dyDescent="0.3">
      <c r="A127" s="46"/>
      <c r="B127" s="41" t="s">
        <v>86</v>
      </c>
      <c r="C127" s="49">
        <v>0</v>
      </c>
      <c r="D127" s="7"/>
    </row>
    <row r="128" spans="1:4" ht="16.5" x14ac:dyDescent="0.3">
      <c r="A128" s="46"/>
      <c r="B128" s="41" t="s">
        <v>98</v>
      </c>
      <c r="C128" s="49">
        <v>0</v>
      </c>
      <c r="D128" s="7"/>
    </row>
    <row r="130" spans="1:4" ht="16.5" x14ac:dyDescent="0.3">
      <c r="B130" s="7" t="s">
        <v>77</v>
      </c>
    </row>
    <row r="132" spans="1:4" ht="16.5" x14ac:dyDescent="0.3">
      <c r="B132" s="34" t="s">
        <v>124</v>
      </c>
      <c r="C132" s="37" t="s">
        <v>72</v>
      </c>
      <c r="D132" s="37" t="s">
        <v>73</v>
      </c>
    </row>
    <row r="133" spans="1:4" ht="16.5" x14ac:dyDescent="0.3">
      <c r="B133" s="6" t="s">
        <v>103</v>
      </c>
      <c r="C133" s="38">
        <v>1552797.79</v>
      </c>
      <c r="D133" s="38">
        <v>3188836.63</v>
      </c>
    </row>
    <row r="134" spans="1:4" ht="16.5" x14ac:dyDescent="0.3">
      <c r="B134" s="6" t="s">
        <v>0</v>
      </c>
      <c r="C134" s="38">
        <v>2627385.38</v>
      </c>
      <c r="D134" s="38">
        <v>2627385.38</v>
      </c>
    </row>
    <row r="135" spans="1:4" ht="16.5" x14ac:dyDescent="0.3">
      <c r="B135" s="6" t="s">
        <v>75</v>
      </c>
      <c r="C135" s="37">
        <f>SUM(C133:C134)</f>
        <v>4180183.17</v>
      </c>
      <c r="D135" s="37">
        <f>SUM(D133:D134)</f>
        <v>5816222.0099999998</v>
      </c>
    </row>
    <row r="136" spans="1:4" ht="16.5" x14ac:dyDescent="0.3">
      <c r="B136" s="35"/>
      <c r="C136" s="39"/>
      <c r="D136" s="39"/>
    </row>
    <row r="137" spans="1:4" ht="16.5" x14ac:dyDescent="0.3">
      <c r="A137" s="45"/>
      <c r="B137" s="40"/>
      <c r="C137" s="47" t="s">
        <v>124</v>
      </c>
      <c r="D137" s="7"/>
    </row>
    <row r="138" spans="1:4" ht="16.5" x14ac:dyDescent="0.3">
      <c r="A138" s="45"/>
      <c r="B138" s="43" t="s">
        <v>99</v>
      </c>
      <c r="C138" s="48">
        <f>SUM(C139:C144)</f>
        <v>1552797.79</v>
      </c>
      <c r="D138" s="7"/>
    </row>
    <row r="139" spans="1:4" ht="16.5" x14ac:dyDescent="0.3">
      <c r="A139" s="46"/>
      <c r="B139" s="41" t="s">
        <v>79</v>
      </c>
      <c r="C139" s="49">
        <v>230922.73</v>
      </c>
      <c r="D139" s="7"/>
    </row>
    <row r="140" spans="1:4" ht="16.5" x14ac:dyDescent="0.3">
      <c r="A140" s="46"/>
      <c r="B140" s="41" t="s">
        <v>80</v>
      </c>
      <c r="C140" s="49">
        <v>0</v>
      </c>
      <c r="D140" s="7"/>
    </row>
    <row r="141" spans="1:4" ht="16.5" x14ac:dyDescent="0.3">
      <c r="A141" s="46"/>
      <c r="B141" s="41" t="s">
        <v>81</v>
      </c>
      <c r="C141" s="49">
        <v>1321825.06</v>
      </c>
      <c r="D141" s="7"/>
    </row>
    <row r="142" spans="1:4" ht="16.5" x14ac:dyDescent="0.3">
      <c r="A142" s="46"/>
      <c r="B142" s="41" t="s">
        <v>82</v>
      </c>
      <c r="C142" s="49">
        <v>50</v>
      </c>
      <c r="D142" s="7"/>
    </row>
    <row r="143" spans="1:4" ht="16.5" x14ac:dyDescent="0.3">
      <c r="A143" s="46"/>
      <c r="B143" s="41" t="s">
        <v>83</v>
      </c>
      <c r="C143" s="49">
        <v>0</v>
      </c>
      <c r="D143" s="7"/>
    </row>
    <row r="144" spans="1:4" ht="16.5" x14ac:dyDescent="0.3">
      <c r="A144" s="46"/>
      <c r="B144" s="41" t="s">
        <v>84</v>
      </c>
      <c r="C144" s="49">
        <v>0</v>
      </c>
      <c r="D144" s="7"/>
    </row>
    <row r="145" spans="1:4" ht="16.5" x14ac:dyDescent="0.3">
      <c r="A145" s="46"/>
      <c r="B145" s="41"/>
      <c r="C145" s="49"/>
      <c r="D145" s="7"/>
    </row>
    <row r="146" spans="1:4" ht="16.5" x14ac:dyDescent="0.3">
      <c r="A146" s="46"/>
      <c r="B146" s="44" t="s">
        <v>100</v>
      </c>
      <c r="C146" s="50">
        <f>SUM(C147:C152)</f>
        <v>3188836.6300000004</v>
      </c>
      <c r="D146" s="7"/>
    </row>
    <row r="147" spans="1:4" ht="16.5" x14ac:dyDescent="0.3">
      <c r="A147" s="46"/>
      <c r="B147" s="41" t="s">
        <v>91</v>
      </c>
      <c r="C147" s="49">
        <v>1701114.61</v>
      </c>
      <c r="D147" s="7"/>
    </row>
    <row r="148" spans="1:4" ht="16.5" x14ac:dyDescent="0.3">
      <c r="A148" s="46"/>
      <c r="B148" s="41" t="s">
        <v>81</v>
      </c>
      <c r="C148" s="49">
        <v>1305560.32</v>
      </c>
      <c r="D148" s="7"/>
    </row>
    <row r="149" spans="1:4" ht="16.5" x14ac:dyDescent="0.3">
      <c r="A149" s="46"/>
      <c r="B149" s="41" t="s">
        <v>92</v>
      </c>
      <c r="C149" s="49">
        <v>149240</v>
      </c>
      <c r="D149" s="7"/>
    </row>
    <row r="150" spans="1:4" ht="16.5" x14ac:dyDescent="0.3">
      <c r="A150" s="46"/>
      <c r="B150" s="41" t="s">
        <v>111</v>
      </c>
      <c r="C150" s="49">
        <v>32921.699999999997</v>
      </c>
      <c r="D150" s="7"/>
    </row>
    <row r="151" spans="1:4" ht="16.5" x14ac:dyDescent="0.3">
      <c r="A151" s="46"/>
      <c r="B151" s="41" t="s">
        <v>94</v>
      </c>
      <c r="C151" s="49">
        <v>0</v>
      </c>
      <c r="D151" s="7"/>
    </row>
    <row r="152" spans="1:4" ht="16.5" x14ac:dyDescent="0.3">
      <c r="A152" s="46"/>
      <c r="B152" s="41" t="s">
        <v>95</v>
      </c>
      <c r="C152" s="49">
        <v>0</v>
      </c>
      <c r="D152" s="7"/>
    </row>
    <row r="153" spans="1:4" ht="16.5" x14ac:dyDescent="0.3">
      <c r="A153" s="46"/>
      <c r="B153" s="41"/>
      <c r="C153" s="42"/>
      <c r="D153" s="7"/>
    </row>
    <row r="154" spans="1:4" ht="16.5" x14ac:dyDescent="0.3">
      <c r="A154" s="46"/>
      <c r="B154" s="44" t="s">
        <v>101</v>
      </c>
      <c r="C154" s="50">
        <f>SUM(C155:C161)</f>
        <v>2627385.38</v>
      </c>
      <c r="D154" s="7"/>
    </row>
    <row r="155" spans="1:4" ht="16.5" x14ac:dyDescent="0.3">
      <c r="A155" s="46"/>
      <c r="B155" s="41" t="s">
        <v>96</v>
      </c>
      <c r="C155" s="49">
        <v>1321825.06</v>
      </c>
      <c r="D155" s="7"/>
    </row>
    <row r="156" spans="1:4" ht="16.5" x14ac:dyDescent="0.3">
      <c r="A156" s="46"/>
      <c r="B156" s="41" t="s">
        <v>87</v>
      </c>
      <c r="C156" s="49">
        <v>0</v>
      </c>
      <c r="D156" s="7"/>
    </row>
    <row r="157" spans="1:4" ht="16.5" x14ac:dyDescent="0.3">
      <c r="A157" s="46"/>
      <c r="B157" s="41" t="s">
        <v>88</v>
      </c>
      <c r="C157" s="49">
        <v>0</v>
      </c>
      <c r="D157" s="7"/>
    </row>
    <row r="158" spans="1:4" ht="16.5" x14ac:dyDescent="0.3">
      <c r="A158" s="46"/>
      <c r="B158" s="41" t="s">
        <v>89</v>
      </c>
      <c r="C158" s="49">
        <v>0</v>
      </c>
      <c r="D158" s="7"/>
    </row>
    <row r="159" spans="1:4" ht="16.5" x14ac:dyDescent="0.3">
      <c r="A159" s="46"/>
      <c r="B159" s="41" t="s">
        <v>90</v>
      </c>
      <c r="C159" s="49">
        <v>0</v>
      </c>
      <c r="D159" s="7"/>
    </row>
    <row r="160" spans="1:4" ht="16.5" x14ac:dyDescent="0.3">
      <c r="A160" s="46"/>
      <c r="B160" s="41" t="s">
        <v>81</v>
      </c>
      <c r="C160" s="49">
        <v>1305560.32</v>
      </c>
      <c r="D160" s="7"/>
    </row>
    <row r="161" spans="1:4" ht="16.5" x14ac:dyDescent="0.3">
      <c r="A161" s="46"/>
      <c r="B161" s="41" t="s">
        <v>85</v>
      </c>
      <c r="C161" s="49">
        <v>0</v>
      </c>
      <c r="D161" s="7"/>
    </row>
    <row r="162" spans="1:4" ht="16.5" x14ac:dyDescent="0.3">
      <c r="A162" s="46"/>
      <c r="B162" s="41"/>
      <c r="C162" s="49"/>
      <c r="D162" s="7"/>
    </row>
    <row r="163" spans="1:4" ht="16.5" x14ac:dyDescent="0.3">
      <c r="A163" s="46"/>
      <c r="B163" s="44" t="s">
        <v>102</v>
      </c>
      <c r="C163" s="50">
        <f>SUM(C164:C170)</f>
        <v>2627385.38</v>
      </c>
      <c r="D163" s="7"/>
    </row>
    <row r="164" spans="1:4" ht="16.5" x14ac:dyDescent="0.3">
      <c r="A164" s="46"/>
      <c r="B164" s="41" t="s">
        <v>96</v>
      </c>
      <c r="C164" s="49">
        <v>0</v>
      </c>
      <c r="D164" s="7"/>
    </row>
    <row r="165" spans="1:4" ht="16.5" x14ac:dyDescent="0.3">
      <c r="A165" s="46"/>
      <c r="B165" s="41" t="s">
        <v>97</v>
      </c>
      <c r="C165" s="49">
        <v>0</v>
      </c>
      <c r="D165" s="7"/>
    </row>
    <row r="166" spans="1:4" ht="16.5" x14ac:dyDescent="0.3">
      <c r="A166" s="46"/>
      <c r="B166" s="41" t="s">
        <v>81</v>
      </c>
      <c r="C166" s="49">
        <v>1321825.06</v>
      </c>
      <c r="D166" s="7"/>
    </row>
    <row r="167" spans="1:4" ht="16.5" x14ac:dyDescent="0.3">
      <c r="A167" s="46"/>
      <c r="B167" s="41" t="s">
        <v>85</v>
      </c>
      <c r="C167" s="49">
        <v>0</v>
      </c>
      <c r="D167" s="7"/>
    </row>
    <row r="168" spans="1:4" ht="16.5" x14ac:dyDescent="0.3">
      <c r="A168" s="46"/>
      <c r="B168" s="41" t="s">
        <v>87</v>
      </c>
      <c r="C168" s="49">
        <v>1305560.32</v>
      </c>
      <c r="D168" s="7"/>
    </row>
    <row r="169" spans="1:4" ht="16.5" x14ac:dyDescent="0.3">
      <c r="A169" s="46"/>
      <c r="B169" s="41" t="s">
        <v>86</v>
      </c>
      <c r="C169" s="49">
        <v>0</v>
      </c>
      <c r="D169" s="7"/>
    </row>
    <row r="170" spans="1:4" ht="16.5" x14ac:dyDescent="0.3">
      <c r="A170" s="46"/>
      <c r="B170" s="41" t="s">
        <v>98</v>
      </c>
      <c r="C170" s="49">
        <v>0</v>
      </c>
      <c r="D170" s="7"/>
    </row>
    <row r="172" spans="1:4" ht="16.5" x14ac:dyDescent="0.3">
      <c r="B172" s="7" t="s">
        <v>104</v>
      </c>
    </row>
    <row r="174" spans="1:4" ht="16.5" x14ac:dyDescent="0.3">
      <c r="B174" s="34" t="s">
        <v>124</v>
      </c>
      <c r="C174" s="37" t="s">
        <v>72</v>
      </c>
      <c r="D174" s="37" t="s">
        <v>73</v>
      </c>
    </row>
    <row r="175" spans="1:4" ht="16.5" x14ac:dyDescent="0.3">
      <c r="B175" s="6" t="s">
        <v>103</v>
      </c>
      <c r="C175" s="38">
        <v>332343.5</v>
      </c>
      <c r="D175" s="38">
        <v>1385682.9</v>
      </c>
    </row>
    <row r="176" spans="1:4" ht="16.5" x14ac:dyDescent="0.3">
      <c r="B176" s="6" t="s">
        <v>0</v>
      </c>
      <c r="C176" s="38">
        <v>1432448.5</v>
      </c>
      <c r="D176" s="38">
        <v>1432448.5</v>
      </c>
    </row>
    <row r="177" spans="1:4" ht="16.5" x14ac:dyDescent="0.3">
      <c r="B177" s="6" t="s">
        <v>75</v>
      </c>
      <c r="C177" s="37">
        <f>SUM(C175:C176)</f>
        <v>1764792</v>
      </c>
      <c r="D177" s="37">
        <f>SUM(D175:D176)</f>
        <v>2818131.4</v>
      </c>
    </row>
    <row r="178" spans="1:4" ht="16.5" x14ac:dyDescent="0.3">
      <c r="B178" s="35"/>
      <c r="C178" s="39"/>
      <c r="D178" s="39"/>
    </row>
    <row r="179" spans="1:4" ht="16.5" x14ac:dyDescent="0.3">
      <c r="A179" s="45"/>
      <c r="B179" s="40"/>
      <c r="C179" s="47" t="s">
        <v>124</v>
      </c>
      <c r="D179" s="7"/>
    </row>
    <row r="180" spans="1:4" ht="16.5" x14ac:dyDescent="0.3">
      <c r="A180" s="45"/>
      <c r="B180" s="43" t="s">
        <v>99</v>
      </c>
      <c r="C180" s="48">
        <f>SUM(C181:C186)</f>
        <v>332343.5</v>
      </c>
      <c r="D180" s="7"/>
    </row>
    <row r="181" spans="1:4" ht="16.5" x14ac:dyDescent="0.3">
      <c r="A181" s="46"/>
      <c r="B181" s="41" t="s">
        <v>79</v>
      </c>
      <c r="C181" s="49">
        <v>285527.90000000002</v>
      </c>
      <c r="D181" s="7"/>
    </row>
    <row r="182" spans="1:4" ht="16.5" x14ac:dyDescent="0.3">
      <c r="A182" s="46"/>
      <c r="B182" s="41" t="s">
        <v>80</v>
      </c>
      <c r="C182" s="49">
        <v>0</v>
      </c>
      <c r="D182" s="7"/>
    </row>
    <row r="183" spans="1:4" ht="16.5" x14ac:dyDescent="0.3">
      <c r="A183" s="46"/>
      <c r="B183" s="41" t="s">
        <v>81</v>
      </c>
      <c r="C183" s="49">
        <v>46765.599999999999</v>
      </c>
      <c r="D183" s="7"/>
    </row>
    <row r="184" spans="1:4" ht="16.5" x14ac:dyDescent="0.3">
      <c r="A184" s="46"/>
      <c r="B184" s="41" t="s">
        <v>82</v>
      </c>
      <c r="C184" s="49">
        <v>50</v>
      </c>
      <c r="D184" s="7"/>
    </row>
    <row r="185" spans="1:4" ht="16.5" x14ac:dyDescent="0.3">
      <c r="A185" s="46"/>
      <c r="B185" s="41" t="s">
        <v>83</v>
      </c>
      <c r="C185" s="49">
        <v>0</v>
      </c>
      <c r="D185" s="7"/>
    </row>
    <row r="186" spans="1:4" ht="16.5" x14ac:dyDescent="0.3">
      <c r="A186" s="46"/>
      <c r="B186" s="41" t="s">
        <v>84</v>
      </c>
      <c r="C186" s="49">
        <v>0</v>
      </c>
      <c r="D186" s="7"/>
    </row>
    <row r="187" spans="1:4" ht="16.5" x14ac:dyDescent="0.3">
      <c r="A187" s="46"/>
      <c r="B187" s="41"/>
      <c r="C187" s="49"/>
      <c r="D187" s="7"/>
    </row>
    <row r="188" spans="1:4" ht="16.5" x14ac:dyDescent="0.3">
      <c r="A188" s="46"/>
      <c r="B188" s="44" t="s">
        <v>100</v>
      </c>
      <c r="C188" s="50">
        <f t="shared" ref="C188" si="1">SUM(C189:C194)</f>
        <v>1385682.9</v>
      </c>
      <c r="D188" s="7"/>
    </row>
    <row r="189" spans="1:4" ht="16.5" x14ac:dyDescent="0.3">
      <c r="A189" s="46"/>
      <c r="B189" s="41" t="s">
        <v>91</v>
      </c>
      <c r="C189" s="49">
        <v>0</v>
      </c>
      <c r="D189" s="7"/>
    </row>
    <row r="190" spans="1:4" ht="16.5" x14ac:dyDescent="0.3">
      <c r="A190" s="46"/>
      <c r="B190" s="41" t="s">
        <v>81</v>
      </c>
      <c r="C190" s="49">
        <v>1385682.9</v>
      </c>
      <c r="D190" s="7"/>
    </row>
    <row r="191" spans="1:4" ht="16.5" x14ac:dyDescent="0.3">
      <c r="A191" s="46"/>
      <c r="B191" s="41" t="s">
        <v>92</v>
      </c>
      <c r="C191" s="49">
        <v>0</v>
      </c>
      <c r="D191" s="7"/>
    </row>
    <row r="192" spans="1:4" ht="16.5" x14ac:dyDescent="0.3">
      <c r="A192" s="46"/>
      <c r="B192" s="41" t="s">
        <v>93</v>
      </c>
      <c r="C192" s="49">
        <v>0</v>
      </c>
      <c r="D192" s="7"/>
    </row>
    <row r="193" spans="1:4" ht="16.5" x14ac:dyDescent="0.3">
      <c r="A193" s="46"/>
      <c r="B193" s="41" t="s">
        <v>94</v>
      </c>
      <c r="C193" s="49">
        <v>0</v>
      </c>
      <c r="D193" s="7"/>
    </row>
    <row r="194" spans="1:4" ht="16.5" x14ac:dyDescent="0.3">
      <c r="A194" s="46"/>
      <c r="B194" s="41" t="s">
        <v>95</v>
      </c>
      <c r="C194" s="49">
        <v>0</v>
      </c>
      <c r="D194" s="7"/>
    </row>
    <row r="195" spans="1:4" ht="16.5" x14ac:dyDescent="0.3">
      <c r="A195" s="46"/>
      <c r="B195" s="41"/>
      <c r="C195" s="42"/>
      <c r="D195" s="7"/>
    </row>
    <row r="196" spans="1:4" ht="16.5" x14ac:dyDescent="0.3">
      <c r="A196" s="46"/>
      <c r="B196" s="44" t="s">
        <v>101</v>
      </c>
      <c r="C196" s="50">
        <f>SUM(C197:C203)</f>
        <v>1432448.5</v>
      </c>
      <c r="D196" s="7"/>
    </row>
    <row r="197" spans="1:4" ht="16.5" x14ac:dyDescent="0.3">
      <c r="A197" s="46"/>
      <c r="B197" s="41" t="s">
        <v>96</v>
      </c>
      <c r="C197" s="49">
        <v>46765.599999999999</v>
      </c>
      <c r="D197" s="7"/>
    </row>
    <row r="198" spans="1:4" ht="16.5" x14ac:dyDescent="0.3">
      <c r="A198" s="46"/>
      <c r="B198" s="41" t="s">
        <v>87</v>
      </c>
      <c r="C198" s="49"/>
      <c r="D198" s="7"/>
    </row>
    <row r="199" spans="1:4" ht="16.5" x14ac:dyDescent="0.3">
      <c r="A199" s="46"/>
      <c r="B199" s="41" t="s">
        <v>88</v>
      </c>
      <c r="C199" s="49"/>
      <c r="D199" s="7"/>
    </row>
    <row r="200" spans="1:4" ht="16.5" x14ac:dyDescent="0.3">
      <c r="A200" s="46"/>
      <c r="B200" s="41" t="s">
        <v>89</v>
      </c>
      <c r="C200" s="49"/>
      <c r="D200" s="7"/>
    </row>
    <row r="201" spans="1:4" ht="16.5" x14ac:dyDescent="0.3">
      <c r="A201" s="46"/>
      <c r="B201" s="41" t="s">
        <v>90</v>
      </c>
      <c r="C201" s="49"/>
      <c r="D201" s="7"/>
    </row>
    <row r="202" spans="1:4" ht="16.5" x14ac:dyDescent="0.3">
      <c r="A202" s="46"/>
      <c r="B202" s="41" t="s">
        <v>81</v>
      </c>
      <c r="C202" s="49">
        <v>1385682.9</v>
      </c>
      <c r="D202" s="7"/>
    </row>
    <row r="203" spans="1:4" ht="16.5" x14ac:dyDescent="0.3">
      <c r="A203" s="46"/>
      <c r="B203" s="41" t="s">
        <v>85</v>
      </c>
      <c r="C203" s="49"/>
      <c r="D203" s="7"/>
    </row>
    <row r="204" spans="1:4" ht="16.5" x14ac:dyDescent="0.3">
      <c r="A204" s="46"/>
      <c r="B204" s="41"/>
      <c r="C204" s="49"/>
      <c r="D204" s="7"/>
    </row>
    <row r="205" spans="1:4" ht="16.5" x14ac:dyDescent="0.3">
      <c r="A205" s="46"/>
      <c r="B205" s="44" t="s">
        <v>102</v>
      </c>
      <c r="C205" s="50">
        <f>SUM(C206:C211)</f>
        <v>1432448.5</v>
      </c>
      <c r="D205" s="7"/>
    </row>
    <row r="206" spans="1:4" ht="16.5" x14ac:dyDescent="0.3">
      <c r="A206" s="46"/>
      <c r="B206" s="41" t="s">
        <v>96</v>
      </c>
      <c r="C206" s="49">
        <v>0</v>
      </c>
      <c r="D206" s="7"/>
    </row>
    <row r="207" spans="1:4" ht="16.5" x14ac:dyDescent="0.3">
      <c r="A207" s="46"/>
      <c r="B207" s="41" t="s">
        <v>97</v>
      </c>
      <c r="C207" s="49">
        <v>0</v>
      </c>
      <c r="D207" s="7"/>
    </row>
    <row r="208" spans="1:4" ht="16.5" x14ac:dyDescent="0.3">
      <c r="A208" s="46"/>
      <c r="B208" s="41" t="s">
        <v>81</v>
      </c>
      <c r="C208" s="49">
        <v>46765.599999999999</v>
      </c>
      <c r="D208" s="7"/>
    </row>
    <row r="209" spans="1:4" ht="16.5" x14ac:dyDescent="0.3">
      <c r="A209" s="46"/>
      <c r="B209" s="41" t="s">
        <v>85</v>
      </c>
      <c r="C209" s="7"/>
      <c r="D209" s="7"/>
    </row>
    <row r="210" spans="1:4" ht="16.5" x14ac:dyDescent="0.3">
      <c r="A210" s="46"/>
      <c r="B210" s="41" t="s">
        <v>112</v>
      </c>
      <c r="C210" s="49">
        <v>1385682.9</v>
      </c>
      <c r="D210" s="7"/>
    </row>
    <row r="211" spans="1:4" ht="16.5" x14ac:dyDescent="0.3">
      <c r="A211" s="46"/>
      <c r="B211" s="41" t="s">
        <v>98</v>
      </c>
      <c r="C211" s="49"/>
      <c r="D211" s="7"/>
    </row>
    <row r="212" spans="1:4" ht="16.5" x14ac:dyDescent="0.3">
      <c r="B212" s="35"/>
      <c r="C212" s="39"/>
      <c r="D212" s="39"/>
    </row>
    <row r="213" spans="1:4" ht="16.5" x14ac:dyDescent="0.3">
      <c r="B213" s="7" t="s">
        <v>78</v>
      </c>
    </row>
    <row r="215" spans="1:4" ht="16.5" x14ac:dyDescent="0.3">
      <c r="B215" s="34" t="s">
        <v>124</v>
      </c>
      <c r="C215" s="37" t="s">
        <v>72</v>
      </c>
      <c r="D215" s="37" t="s">
        <v>73</v>
      </c>
    </row>
    <row r="216" spans="1:4" ht="16.5" x14ac:dyDescent="0.3">
      <c r="B216" s="6" t="s">
        <v>74</v>
      </c>
      <c r="C216" s="38">
        <v>379894.55</v>
      </c>
      <c r="D216" s="38">
        <v>379894.55</v>
      </c>
    </row>
    <row r="217" spans="1:4" ht="16.5" x14ac:dyDescent="0.3">
      <c r="B217" s="6" t="s">
        <v>0</v>
      </c>
      <c r="C217" s="38">
        <v>254113.27</v>
      </c>
      <c r="D217" s="38">
        <v>254113.27</v>
      </c>
    </row>
    <row r="218" spans="1:4" ht="16.5" x14ac:dyDescent="0.3">
      <c r="B218" s="6" t="s">
        <v>75</v>
      </c>
      <c r="C218" s="37">
        <f>SUM(C216:C217)</f>
        <v>634007.81999999995</v>
      </c>
      <c r="D218" s="37">
        <f>SUM(D216:D217)</f>
        <v>634007.81999999995</v>
      </c>
    </row>
    <row r="219" spans="1:4" ht="16.5" x14ac:dyDescent="0.3">
      <c r="B219" s="35"/>
      <c r="C219" s="39"/>
      <c r="D219" s="39"/>
    </row>
    <row r="220" spans="1:4" ht="16.5" x14ac:dyDescent="0.3">
      <c r="A220" s="45"/>
      <c r="B220" s="40"/>
      <c r="C220" s="47" t="s">
        <v>124</v>
      </c>
      <c r="D220" s="7"/>
    </row>
    <row r="221" spans="1:4" ht="16.5" x14ac:dyDescent="0.3">
      <c r="A221" s="45"/>
      <c r="B221" s="43" t="s">
        <v>99</v>
      </c>
      <c r="C221" s="48">
        <f>SUM(C222:C227)</f>
        <v>379894.55</v>
      </c>
      <c r="D221" s="7"/>
    </row>
    <row r="222" spans="1:4" ht="16.5" x14ac:dyDescent="0.3">
      <c r="A222" s="46"/>
      <c r="B222" s="41" t="s">
        <v>79</v>
      </c>
      <c r="C222" s="49">
        <v>150950</v>
      </c>
      <c r="D222" s="7"/>
    </row>
    <row r="223" spans="1:4" ht="16.5" x14ac:dyDescent="0.3">
      <c r="A223" s="46"/>
      <c r="B223" s="41" t="s">
        <v>80</v>
      </c>
      <c r="C223" s="49">
        <v>141944.54999999999</v>
      </c>
      <c r="D223" s="7"/>
    </row>
    <row r="224" spans="1:4" ht="16.5" x14ac:dyDescent="0.3">
      <c r="A224" s="46"/>
      <c r="B224" s="41" t="s">
        <v>81</v>
      </c>
      <c r="C224" s="49">
        <v>79000</v>
      </c>
      <c r="D224" s="7"/>
    </row>
    <row r="225" spans="1:4" ht="16.5" x14ac:dyDescent="0.3">
      <c r="A225" s="46"/>
      <c r="B225" s="41" t="s">
        <v>82</v>
      </c>
      <c r="C225" s="49">
        <v>500</v>
      </c>
      <c r="D225" s="7"/>
    </row>
    <row r="226" spans="1:4" ht="16.5" x14ac:dyDescent="0.3">
      <c r="A226" s="46"/>
      <c r="B226" s="41" t="s">
        <v>83</v>
      </c>
      <c r="C226" s="49">
        <v>6000</v>
      </c>
      <c r="D226" s="7"/>
    </row>
    <row r="227" spans="1:4" ht="16.5" x14ac:dyDescent="0.3">
      <c r="A227" s="46"/>
      <c r="B227" s="41" t="s">
        <v>84</v>
      </c>
      <c r="C227" s="49">
        <v>1500</v>
      </c>
      <c r="D227" s="7"/>
    </row>
    <row r="228" spans="1:4" ht="16.5" x14ac:dyDescent="0.3">
      <c r="A228" s="46"/>
      <c r="B228" s="41"/>
      <c r="C228" s="49"/>
      <c r="D228" s="7"/>
    </row>
    <row r="229" spans="1:4" ht="16.5" x14ac:dyDescent="0.3">
      <c r="A229" s="46"/>
      <c r="B229" s="44" t="s">
        <v>100</v>
      </c>
      <c r="C229" s="50">
        <f t="shared" ref="C229" si="2">SUM(C230:C235)</f>
        <v>379894.55</v>
      </c>
      <c r="D229" s="7"/>
    </row>
    <row r="230" spans="1:4" ht="16.5" x14ac:dyDescent="0.3">
      <c r="A230" s="46"/>
      <c r="B230" s="41" t="s">
        <v>91</v>
      </c>
      <c r="C230" s="49">
        <v>38528.25</v>
      </c>
      <c r="D230" s="7"/>
    </row>
    <row r="231" spans="1:4" ht="16.5" x14ac:dyDescent="0.3">
      <c r="A231" s="46"/>
      <c r="B231" s="41" t="s">
        <v>81</v>
      </c>
      <c r="C231" s="49">
        <v>49000</v>
      </c>
      <c r="D231" s="7"/>
    </row>
    <row r="232" spans="1:4" ht="16.5" x14ac:dyDescent="0.3">
      <c r="A232" s="46"/>
      <c r="B232" s="41" t="s">
        <v>92</v>
      </c>
      <c r="C232" s="49">
        <v>2500</v>
      </c>
      <c r="D232" s="7"/>
    </row>
    <row r="233" spans="1:4" ht="16.5" x14ac:dyDescent="0.3">
      <c r="A233" s="46"/>
      <c r="B233" s="41" t="s">
        <v>93</v>
      </c>
      <c r="C233" s="49">
        <v>0</v>
      </c>
      <c r="D233" s="7"/>
    </row>
    <row r="234" spans="1:4" ht="16.5" x14ac:dyDescent="0.3">
      <c r="A234" s="46"/>
      <c r="B234" s="41" t="s">
        <v>94</v>
      </c>
      <c r="C234" s="49">
        <v>85000</v>
      </c>
      <c r="D234" s="7"/>
    </row>
    <row r="235" spans="1:4" ht="16.5" x14ac:dyDescent="0.3">
      <c r="A235" s="46"/>
      <c r="B235" s="41" t="s">
        <v>95</v>
      </c>
      <c r="C235" s="49">
        <v>204866.3</v>
      </c>
      <c r="D235" s="7"/>
    </row>
    <row r="236" spans="1:4" ht="16.5" x14ac:dyDescent="0.3">
      <c r="A236" s="46"/>
      <c r="B236" s="41"/>
      <c r="C236" s="42"/>
      <c r="D236" s="7"/>
    </row>
    <row r="237" spans="1:4" ht="16.5" x14ac:dyDescent="0.3">
      <c r="A237" s="46"/>
      <c r="B237" s="44" t="s">
        <v>101</v>
      </c>
      <c r="C237" s="50">
        <f>SUM(C238:C243)</f>
        <v>254113.27</v>
      </c>
      <c r="D237" s="7"/>
    </row>
    <row r="238" spans="1:4" ht="16.5" x14ac:dyDescent="0.3">
      <c r="A238" s="46"/>
      <c r="B238" s="41" t="s">
        <v>87</v>
      </c>
      <c r="C238" s="49">
        <v>37900</v>
      </c>
      <c r="D238" s="7"/>
    </row>
    <row r="239" spans="1:4" ht="16.5" x14ac:dyDescent="0.3">
      <c r="A239" s="46"/>
      <c r="B239" s="41" t="s">
        <v>88</v>
      </c>
      <c r="C239" s="49">
        <v>1450</v>
      </c>
      <c r="D239" s="7"/>
    </row>
    <row r="240" spans="1:4" ht="16.5" x14ac:dyDescent="0.3">
      <c r="A240" s="46"/>
      <c r="B240" s="41" t="s">
        <v>89</v>
      </c>
      <c r="C240" s="49">
        <v>47763.27</v>
      </c>
      <c r="D240" s="7"/>
    </row>
    <row r="241" spans="1:4" ht="16.5" x14ac:dyDescent="0.3">
      <c r="A241" s="46"/>
      <c r="B241" s="41" t="s">
        <v>90</v>
      </c>
      <c r="C241" s="49">
        <v>118000</v>
      </c>
      <c r="D241" s="7"/>
    </row>
    <row r="242" spans="1:4" ht="16.5" x14ac:dyDescent="0.3">
      <c r="A242" s="46"/>
      <c r="B242" s="41" t="s">
        <v>81</v>
      </c>
      <c r="C242" s="49">
        <v>49000</v>
      </c>
      <c r="D242" s="7"/>
    </row>
    <row r="243" spans="1:4" ht="16.5" x14ac:dyDescent="0.3">
      <c r="A243" s="46"/>
      <c r="B243" s="41" t="s">
        <v>85</v>
      </c>
      <c r="C243" s="49"/>
      <c r="D243" s="7"/>
    </row>
    <row r="244" spans="1:4" ht="16.5" x14ac:dyDescent="0.3">
      <c r="A244" s="46"/>
      <c r="B244" s="41"/>
      <c r="C244" s="49"/>
      <c r="D244" s="7"/>
    </row>
    <row r="245" spans="1:4" ht="16.5" x14ac:dyDescent="0.3">
      <c r="A245" s="46"/>
      <c r="B245" s="44" t="s">
        <v>102</v>
      </c>
      <c r="C245" s="50">
        <f>SUM(C246:C251)</f>
        <v>254113.27</v>
      </c>
      <c r="D245" s="7"/>
    </row>
    <row r="246" spans="1:4" ht="16.5" x14ac:dyDescent="0.3">
      <c r="A246" s="46"/>
      <c r="B246" s="41" t="s">
        <v>96</v>
      </c>
      <c r="C246" s="49">
        <v>26808.720000000001</v>
      </c>
      <c r="D246" s="7"/>
    </row>
    <row r="247" spans="1:4" ht="16.5" x14ac:dyDescent="0.3">
      <c r="A247" s="46"/>
      <c r="B247" s="41" t="s">
        <v>97</v>
      </c>
      <c r="C247" s="49">
        <v>141944.54999999999</v>
      </c>
      <c r="D247" s="7"/>
    </row>
    <row r="248" spans="1:4" ht="16.5" x14ac:dyDescent="0.3">
      <c r="A248" s="46"/>
      <c r="B248" s="41" t="s">
        <v>81</v>
      </c>
      <c r="C248" s="49">
        <v>79000</v>
      </c>
      <c r="D248" s="7"/>
    </row>
    <row r="249" spans="1:4" ht="16.5" x14ac:dyDescent="0.3">
      <c r="A249" s="46"/>
      <c r="B249" s="41" t="s">
        <v>85</v>
      </c>
      <c r="C249" s="49">
        <v>0</v>
      </c>
      <c r="D249" s="7"/>
    </row>
    <row r="250" spans="1:4" ht="16.5" x14ac:dyDescent="0.3">
      <c r="A250" s="46"/>
      <c r="B250" s="41" t="s">
        <v>113</v>
      </c>
      <c r="C250" s="49">
        <v>3000</v>
      </c>
      <c r="D250" s="7"/>
    </row>
    <row r="251" spans="1:4" ht="16.5" x14ac:dyDescent="0.3">
      <c r="A251" s="46"/>
      <c r="B251" s="41" t="s">
        <v>132</v>
      </c>
      <c r="C251" s="49">
        <v>3360</v>
      </c>
      <c r="D251" s="7"/>
    </row>
  </sheetData>
  <pageMargins left="0.3" right="0.22" top="0.86614173228346458" bottom="1.8503937007874016" header="0.31496062992125984" footer="0.31496062992125984"/>
  <pageSetup paperSize="9" scale="98" fitToWidth="7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Fonctionnement</vt:lpstr>
      <vt:lpstr>Investissement</vt:lpstr>
      <vt:lpstr>Taux fiscalité</vt:lpstr>
      <vt:lpstr>Budgets annexes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Henriquez Guy - SLA</dc:creator>
  <cp:lastModifiedBy>Obrecht Hervé - SLA</cp:lastModifiedBy>
  <cp:lastPrinted>2022-05-11T13:03:43Z</cp:lastPrinted>
  <dcterms:created xsi:type="dcterms:W3CDTF">2021-05-03T12:07:27Z</dcterms:created>
  <dcterms:modified xsi:type="dcterms:W3CDTF">2023-06-29T15:16:11Z</dcterms:modified>
</cp:coreProperties>
</file>