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M - SITE INTERNET\BP 2025\"/>
    </mc:Choice>
  </mc:AlternateContent>
  <xr:revisionPtr revIDLastSave="0" documentId="13_ncr:1_{BEC3EE4C-070D-43A8-B667-D3E86A057A43}" xr6:coauthVersionLast="47" xr6:coauthVersionMax="47" xr10:uidLastSave="{00000000-0000-0000-0000-000000000000}"/>
  <bookViews>
    <workbookView xWindow="28680" yWindow="885" windowWidth="29040" windowHeight="17520" activeTab="2" xr2:uid="{21674439-C2FB-4974-8D3C-463885B898FA}"/>
  </bookViews>
  <sheets>
    <sheet name="Fonctionnement" sheetId="3" r:id="rId1"/>
    <sheet name="Investissement" sheetId="1" r:id="rId2"/>
    <sheet name="Taux fiscalité" sheetId="2" r:id="rId3"/>
    <sheet name="Budgets annex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18" i="2" s="1"/>
  <c r="C27" i="2" l="1"/>
  <c r="B18" i="1"/>
  <c r="B11" i="1"/>
  <c r="C9" i="1"/>
  <c r="B9" i="1"/>
  <c r="C33" i="3"/>
  <c r="C24" i="3"/>
  <c r="C29" i="3"/>
  <c r="D15" i="3"/>
  <c r="C15" i="3"/>
  <c r="C12" i="3"/>
  <c r="C10" i="3"/>
  <c r="C6" i="3" l="1"/>
  <c r="C170" i="4" l="1"/>
  <c r="C21" i="3" l="1"/>
  <c r="C81" i="4"/>
  <c r="C146" i="4"/>
  <c r="C150" i="4"/>
  <c r="C154" i="4"/>
  <c r="C158" i="4"/>
  <c r="C180" i="4"/>
  <c r="C64" i="4"/>
  <c r="C21" i="4"/>
  <c r="D32" i="3" l="1"/>
  <c r="C55" i="4"/>
  <c r="C12" i="4"/>
  <c r="C30" i="4"/>
  <c r="C73" i="4"/>
  <c r="C184" i="4"/>
  <c r="C176" i="4"/>
  <c r="C100" i="4"/>
  <c r="D100" i="4"/>
  <c r="C103" i="4"/>
  <c r="C111" i="4"/>
  <c r="C119" i="4"/>
  <c r="C128" i="4"/>
  <c r="D167" i="4"/>
  <c r="C167" i="4"/>
  <c r="C38" i="4"/>
  <c r="D143" i="4"/>
  <c r="C143" i="4"/>
  <c r="D52" i="4"/>
  <c r="C52" i="4"/>
  <c r="D9" i="4"/>
  <c r="C9" i="4"/>
  <c r="D18" i="1" l="1"/>
  <c r="D17" i="1"/>
  <c r="D16" i="1"/>
  <c r="B6" i="1"/>
  <c r="D25" i="3" l="1"/>
  <c r="D31" i="3"/>
  <c r="D26" i="3"/>
  <c r="D33" i="3"/>
  <c r="D22" i="3"/>
  <c r="D28" i="3"/>
  <c r="D23" i="3"/>
  <c r="D29" i="3"/>
  <c r="D24" i="3"/>
  <c r="D30" i="3"/>
  <c r="D27" i="3"/>
  <c r="D28" i="2"/>
  <c r="D8" i="1"/>
  <c r="D9" i="1"/>
  <c r="D10" i="1"/>
  <c r="D11" i="1"/>
  <c r="D7" i="1"/>
  <c r="D33" i="2" l="1"/>
  <c r="D30" i="2"/>
  <c r="D29" i="2"/>
  <c r="D21" i="3"/>
  <c r="D22" i="2"/>
  <c r="D19" i="2"/>
  <c r="D23" i="2"/>
  <c r="D32" i="2"/>
  <c r="D24" i="2"/>
  <c r="D34" i="2"/>
  <c r="D25" i="2"/>
  <c r="D20" i="2"/>
  <c r="D26" i="2"/>
  <c r="D21" i="2"/>
  <c r="D27" i="2"/>
  <c r="D31" i="2"/>
  <c r="D35" i="2"/>
  <c r="D36" i="2"/>
  <c r="C3" i="3"/>
  <c r="D14" i="3" s="1"/>
  <c r="D9" i="3" l="1"/>
  <c r="D18" i="2"/>
  <c r="D13" i="3"/>
  <c r="D8" i="3"/>
  <c r="D10" i="3"/>
  <c r="D5" i="3"/>
  <c r="D16" i="3"/>
  <c r="D17" i="3"/>
  <c r="D11" i="3"/>
  <c r="D7" i="3"/>
  <c r="D4" i="3"/>
  <c r="D6" i="3"/>
  <c r="D12" i="3"/>
  <c r="D3" i="3" l="1"/>
  <c r="D15" i="1" l="1"/>
  <c r="C15" i="1"/>
  <c r="B15" i="1"/>
  <c r="C6" i="1"/>
  <c r="D6" i="1"/>
</calcChain>
</file>

<file path=xl/sharedStrings.xml><?xml version="1.0" encoding="utf-8"?>
<sst xmlns="http://schemas.openxmlformats.org/spreadsheetml/2006/main" count="260" uniqueCount="136">
  <si>
    <t>INVESTISSEMENT</t>
  </si>
  <si>
    <t>Inscriptions nlles</t>
  </si>
  <si>
    <t>RAR</t>
  </si>
  <si>
    <t>TOTAL</t>
  </si>
  <si>
    <t>INVESTISSEMENT DEPENSES</t>
  </si>
  <si>
    <t>Remboursement de la dette</t>
  </si>
  <si>
    <t>Déficit d'investissement n-1</t>
  </si>
  <si>
    <t>Etudes, acquisition et travaux d'équipement</t>
  </si>
  <si>
    <t>Subventions d'équipement versées</t>
  </si>
  <si>
    <t>Autres dépenses</t>
  </si>
  <si>
    <t>INVESTISSEMENT RECETTES</t>
  </si>
  <si>
    <t>Subventions et autres participations</t>
  </si>
  <si>
    <t>Emprunts nouveaux</t>
  </si>
  <si>
    <t>Recettes propres</t>
  </si>
  <si>
    <t>CONTRIBUTIONS DIRECTES &amp; TEOM</t>
  </si>
  <si>
    <t>Taux voté par le Conseil</t>
  </si>
  <si>
    <t>Taxe foncière s/bâties</t>
  </si>
  <si>
    <t>Taxe foncière s/non bâties</t>
  </si>
  <si>
    <t>Cotisations foncière des entreprises (CFE)</t>
  </si>
  <si>
    <t>Taxe d'enlèvement des ordures ménagères (ex CA3F)</t>
  </si>
  <si>
    <t>FISCALITE ET DOTATIONS</t>
  </si>
  <si>
    <t>Taxe sur les surfaces commerciales</t>
  </si>
  <si>
    <t>Imposition forfaitaire sur les entreprises de réseau</t>
  </si>
  <si>
    <t>Autres impôts locaux ou assimilés</t>
  </si>
  <si>
    <t>FNGIR</t>
  </si>
  <si>
    <t>Taxe d’enlèvement des ordures ménagères</t>
  </si>
  <si>
    <t>Taxe sur les milieux aquatiques et inondations</t>
  </si>
  <si>
    <t>Taxe de séjour et taxe additionnelle</t>
  </si>
  <si>
    <t>Dotation d’intercommunalité</t>
  </si>
  <si>
    <t>Dotation de compensation des groupements de communes</t>
  </si>
  <si>
    <t>Opérations d'ordre de transfert entre sections</t>
  </si>
  <si>
    <t>Charges financières et exceptionnelles</t>
  </si>
  <si>
    <t>Contribution et FPIC</t>
  </si>
  <si>
    <t>Fonctionnement des services</t>
  </si>
  <si>
    <t>Attributions de compensation des communes membres</t>
  </si>
  <si>
    <t>Reversement de la taxe additionnelle et taxe de séjour</t>
  </si>
  <si>
    <t>Charges de personnel</t>
  </si>
  <si>
    <t>Dotation de solidarité</t>
  </si>
  <si>
    <t>Contribution au SDIS</t>
  </si>
  <si>
    <t>Autofinancement</t>
  </si>
  <si>
    <t>FONCTIONNEMENT DEPENSES</t>
  </si>
  <si>
    <t>Autres contributions et subventions</t>
  </si>
  <si>
    <t>FONCTIONNEMENT RECETTES</t>
  </si>
  <si>
    <t>Excédent reporté n-1</t>
  </si>
  <si>
    <t>Taxe d'enlèvement des OM</t>
  </si>
  <si>
    <t>Dotations des autres groupements</t>
  </si>
  <si>
    <t>Produits des services et autres recettes</t>
  </si>
  <si>
    <t>Participations d'autres organismes</t>
  </si>
  <si>
    <t>Dotations de l'Etat</t>
  </si>
  <si>
    <t>Contribution directes</t>
  </si>
  <si>
    <t>Dotations de la Région</t>
  </si>
  <si>
    <t>Autres impôts et taxes</t>
  </si>
  <si>
    <t>Dotations du Département</t>
  </si>
  <si>
    <t>P/infos</t>
  </si>
  <si>
    <t>compta</t>
  </si>
  <si>
    <t>042</t>
  </si>
  <si>
    <t>023</t>
  </si>
  <si>
    <t>66+67</t>
  </si>
  <si>
    <t>012</t>
  </si>
  <si>
    <t>011</t>
  </si>
  <si>
    <t>65 (sans SDIS)</t>
  </si>
  <si>
    <t>002</t>
  </si>
  <si>
    <t>13</t>
  </si>
  <si>
    <t>16</t>
  </si>
  <si>
    <t>tout le reste</t>
  </si>
  <si>
    <t>Taxe d'enlèvement des ordures ménagères (ex CC Sierentz)</t>
  </si>
  <si>
    <t>Dépenses</t>
  </si>
  <si>
    <t>Recettes</t>
  </si>
  <si>
    <t>EXPLOITATION</t>
  </si>
  <si>
    <t>BUDGET TOTAL</t>
  </si>
  <si>
    <t>BUDGET ANNEXE ZA DU TECHNOPARC</t>
  </si>
  <si>
    <t>BUDGET ANNEXE PEPINIERE D'ENTREPRISES A SCHLIERBACH</t>
  </si>
  <si>
    <t xml:space="preserve"> Charges à caractère général</t>
  </si>
  <si>
    <t xml:space="preserve"> Virement à la section d’investissement</t>
  </si>
  <si>
    <t xml:space="preserve"> Opérations d'ordre de transfert entre sections</t>
  </si>
  <si>
    <t xml:space="preserve"> Autres charges de gestion courante</t>
  </si>
  <si>
    <t xml:space="preserve"> Charges financières</t>
  </si>
  <si>
    <t xml:space="preserve"> Charges exceptionnelles</t>
  </si>
  <si>
    <t xml:space="preserve"> Opérations patrimoniales</t>
  </si>
  <si>
    <t xml:space="preserve"> Subventions d’investissement</t>
  </si>
  <si>
    <t xml:space="preserve"> Emprunts et dettes assimilées</t>
  </si>
  <si>
    <t xml:space="preserve"> Immobilisations incorporelles</t>
  </si>
  <si>
    <t xml:space="preserve"> Immobilisations corporelles</t>
  </si>
  <si>
    <t xml:space="preserve"> Immobilisations en cours</t>
  </si>
  <si>
    <t xml:space="preserve"> Résultat d'exploitation reporté</t>
  </si>
  <si>
    <t xml:space="preserve"> Ventes de produits fabriqués, prestations de services, march</t>
  </si>
  <si>
    <t xml:space="preserve"> Subventions d’exploitation</t>
  </si>
  <si>
    <t xml:space="preserve"> Autres produits de gestion courante</t>
  </si>
  <si>
    <t xml:space="preserve"> Produits exceptionnels</t>
  </si>
  <si>
    <t xml:space="preserve"> Solde d'exécution de la section d'investissement reporté</t>
  </si>
  <si>
    <t xml:space="preserve"> Virement de la section d’exploitation</t>
  </si>
  <si>
    <t xml:space="preserve"> Autres immobilisations financières</t>
  </si>
  <si>
    <t>DEPENSES D'EXPLOITATION</t>
  </si>
  <si>
    <t>RECETTES D'EXPLOITATION</t>
  </si>
  <si>
    <t>DEPENSES D'INVESTISSEMENT</t>
  </si>
  <si>
    <t>RECETTES D'INVESTISSEMENT</t>
  </si>
  <si>
    <t>FONCTIONNEMENT</t>
  </si>
  <si>
    <t>BUDGET ANNEXE ZA DE RANSPACH-LE-BAS</t>
  </si>
  <si>
    <t>Dotations aux provisions</t>
  </si>
  <si>
    <t>Taxe d'enlèvement des ordures ménagères (ex CC Sundgau)</t>
  </si>
  <si>
    <t>Taxe d’habitation</t>
  </si>
  <si>
    <t>Dotations, fonds divers et réserves</t>
  </si>
  <si>
    <t>Emprunts et dettes assimilées</t>
  </si>
  <si>
    <t>Emprunts dettes</t>
  </si>
  <si>
    <t>Emprunts et dettes</t>
  </si>
  <si>
    <t>FCTVA</t>
  </si>
  <si>
    <t>70+77+75+013+78</t>
  </si>
  <si>
    <t>001</t>
  </si>
  <si>
    <t>20,21,23</t>
  </si>
  <si>
    <t>Versement Mobilité</t>
  </si>
  <si>
    <t>Autres attibutions et participations</t>
  </si>
  <si>
    <t>BUDGET ANNEXE ASSAINISSEMENT</t>
  </si>
  <si>
    <t>BUDGET ANNEXE ADDUCTION D'EAU POTABLE</t>
  </si>
  <si>
    <t>Taxe d'habitation additionelle</t>
  </si>
  <si>
    <t>Reprises sur amortissements et provisions</t>
  </si>
  <si>
    <t>Autres immobilisations financières</t>
  </si>
  <si>
    <t>Subventions d'investissement</t>
  </si>
  <si>
    <t>résultat de fonctionnement reporté</t>
  </si>
  <si>
    <t>7391118+7392221</t>
  </si>
  <si>
    <t>74 - 7472,7473,7478</t>
  </si>
  <si>
    <t>73 - 73133, 73111</t>
  </si>
  <si>
    <t>731721+731722</t>
  </si>
  <si>
    <t>Fraction de TVA</t>
  </si>
  <si>
    <t>CVAE</t>
  </si>
  <si>
    <t>Autres</t>
  </si>
  <si>
    <t>Dotation de compensation de la taxe foncière</t>
  </si>
  <si>
    <t>Dotation de compensation CET (CVAE et CFE)</t>
  </si>
  <si>
    <t>74 - 741124,741126,744,74832,74833</t>
  </si>
  <si>
    <t>Restitution de la taxe Versement Mobilité</t>
  </si>
  <si>
    <t>73951+73952</t>
  </si>
  <si>
    <t>Fraction compensatoire de la TFPB/CVAE</t>
  </si>
  <si>
    <t>BP 2025</t>
  </si>
  <si>
    <t>Les taux 2025</t>
  </si>
  <si>
    <t>Produits fiscaux prévisionnels 2025</t>
  </si>
  <si>
    <t>738 ou 73118</t>
  </si>
  <si>
    <t>BUDGET PRIMITIF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</si>
</sst>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theme="1"/>
      <name val="Open Sans"/>
      <family val="2"/>
    </font>
    <font>
      <b/>
      <u/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Open Sans"/>
      <family val="2"/>
    </font>
    <font>
      <sz val="10"/>
      <name val="Arial"/>
      <family val="2"/>
    </font>
    <font>
      <sz val="11"/>
      <color rgb="FF92D050"/>
      <name val="Calibri"/>
      <family val="2"/>
      <scheme val="minor"/>
    </font>
    <font>
      <sz val="11"/>
      <color rgb="FFFF0000"/>
      <name val="Open Sans"/>
      <family val="2"/>
    </font>
    <font>
      <b/>
      <sz val="11"/>
      <color rgb="FFFF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4" xfId="0" applyFont="1" applyBorder="1" applyAlignment="1">
      <alignment horizontal="center"/>
    </xf>
    <xf numFmtId="0" fontId="2" fillId="0" borderId="0" xfId="0" applyFont="1"/>
    <xf numFmtId="44" fontId="0" fillId="0" borderId="0" xfId="2" applyFont="1"/>
    <xf numFmtId="0" fontId="0" fillId="0" borderId="1" xfId="0" applyBorder="1"/>
    <xf numFmtId="0" fontId="0" fillId="0" borderId="3" xfId="0" applyBorder="1"/>
    <xf numFmtId="0" fontId="3" fillId="2" borderId="6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44" fontId="6" fillId="0" borderId="1" xfId="2" applyFont="1" applyBorder="1"/>
    <xf numFmtId="0" fontId="4" fillId="0" borderId="1" xfId="0" applyFont="1" applyBorder="1"/>
    <xf numFmtId="44" fontId="4" fillId="0" borderId="1" xfId="2" applyFont="1" applyBorder="1"/>
    <xf numFmtId="0" fontId="3" fillId="2" borderId="7" xfId="0" applyFont="1" applyFill="1" applyBorder="1" applyAlignment="1">
      <alignment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7" fillId="0" borderId="0" xfId="0" applyFont="1"/>
    <xf numFmtId="44" fontId="8" fillId="0" borderId="1" xfId="2" applyFont="1" applyFill="1" applyBorder="1"/>
    <xf numFmtId="10" fontId="0" fillId="0" borderId="1" xfId="0" applyNumberFormat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10" fontId="2" fillId="0" borderId="0" xfId="0" applyNumberFormat="1" applyFont="1"/>
    <xf numFmtId="10" fontId="2" fillId="0" borderId="0" xfId="3" applyNumberFormat="1" applyFont="1"/>
    <xf numFmtId="44" fontId="0" fillId="0" borderId="0" xfId="0" applyNumberFormat="1"/>
    <xf numFmtId="10" fontId="4" fillId="0" borderId="1" xfId="0" applyNumberFormat="1" applyFont="1" applyBorder="1"/>
    <xf numFmtId="165" fontId="0" fillId="0" borderId="0" xfId="0" applyNumberFormat="1"/>
    <xf numFmtId="10" fontId="6" fillId="0" borderId="1" xfId="0" applyNumberFormat="1" applyFont="1" applyBorder="1"/>
    <xf numFmtId="0" fontId="9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4" fontId="4" fillId="0" borderId="0" xfId="2" applyFont="1"/>
    <xf numFmtId="44" fontId="9" fillId="2" borderId="6" xfId="2" applyFont="1" applyFill="1" applyBorder="1" applyAlignment="1">
      <alignment horizontal="center" vertical="center" wrapText="1"/>
    </xf>
    <xf numFmtId="44" fontId="3" fillId="2" borderId="6" xfId="2" applyFont="1" applyFill="1" applyBorder="1" applyAlignment="1">
      <alignment horizontal="center" vertical="center" wrapText="1"/>
    </xf>
    <xf numFmtId="44" fontId="9" fillId="2" borderId="0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/>
    </xf>
    <xf numFmtId="4" fontId="0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4" fontId="2" fillId="0" borderId="0" xfId="2" applyFont="1" applyAlignment="1">
      <alignment horizontal="right" vertical="center" wrapText="1"/>
    </xf>
    <xf numFmtId="44" fontId="0" fillId="0" borderId="0" xfId="2" applyFont="1" applyAlignment="1">
      <alignment horizontal="right" vertical="center"/>
    </xf>
    <xf numFmtId="44" fontId="2" fillId="0" borderId="0" xfId="2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" fontId="0" fillId="0" borderId="0" xfId="0" applyNumberFormat="1"/>
    <xf numFmtId="4" fontId="0" fillId="0" borderId="0" xfId="2" applyNumberFormat="1" applyFont="1"/>
    <xf numFmtId="0" fontId="12" fillId="0" borderId="0" xfId="0" applyFont="1"/>
    <xf numFmtId="44" fontId="1" fillId="0" borderId="0" xfId="2" applyFont="1"/>
    <xf numFmtId="164" fontId="0" fillId="0" borderId="8" xfId="0" applyNumberFormat="1" applyBorder="1"/>
    <xf numFmtId="44" fontId="4" fillId="0" borderId="0" xfId="0" applyNumberFormat="1" applyFont="1"/>
    <xf numFmtId="44" fontId="4" fillId="0" borderId="0" xfId="2" applyFont="1" applyFill="1" applyBorder="1"/>
    <xf numFmtId="165" fontId="3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13" fillId="0" borderId="0" xfId="0" applyFont="1"/>
    <xf numFmtId="165" fontId="3" fillId="0" borderId="6" xfId="0" applyNumberFormat="1" applyFont="1" applyFill="1" applyBorder="1" applyAlignment="1">
      <alignment horizontal="right" vertical="center" wrapText="1"/>
    </xf>
    <xf numFmtId="165" fontId="6" fillId="0" borderId="1" xfId="2" applyNumberFormat="1" applyFont="1" applyBorder="1"/>
  </cellXfs>
  <cellStyles count="4">
    <cellStyle name="Monétaire" xfId="2" builtinId="4"/>
    <cellStyle name="NiveauLigne_4" xfId="1" builtinId="1" iLevel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fonctionnement BP 2025</a:t>
            </a: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6-4385-94F5-FA0400F02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6-4385-94F5-FA0400F02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66-4385-94F5-FA0400F02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6-4385-94F5-FA0400F02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43-4CA8-8F02-4042523C12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3-4CA8-8F02-4042523C12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3-4CA8-8F02-4042523C12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3-4CA8-8F02-4042523C12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43-4CA8-8F02-4042523C12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43-4CA8-8F02-4042523C12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3-4CA8-8F02-4042523C12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43-4CA8-8F02-4042523C12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53F-4505-9B05-346A1213049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B0B-480C-A3D2-0FC712551337}"/>
              </c:ext>
            </c:extLst>
          </c:dPt>
          <c:dLbls>
            <c:dLbl>
              <c:idx val="3"/>
              <c:layout>
                <c:manualLayout>
                  <c:x val="3.7932120553896283E-2"/>
                  <c:y val="-7.79641573545710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6-4385-94F5-FA0400F02700}"/>
                </c:ext>
              </c:extLst>
            </c:dLbl>
            <c:dLbl>
              <c:idx val="4"/>
              <c:layout>
                <c:manualLayout>
                  <c:x val="7.3472712462665183E-3"/>
                  <c:y val="1.377266711782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3-4CA8-8F02-4042523C129C}"/>
                </c:ext>
              </c:extLst>
            </c:dLbl>
            <c:dLbl>
              <c:idx val="5"/>
              <c:layout>
                <c:manualLayout>
                  <c:x val="-8.2758620689655171E-2"/>
                  <c:y val="-7.8931862352180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6934865900383"/>
                      <c:h val="8.4472038672726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F43-4CA8-8F02-4042523C129C}"/>
                </c:ext>
              </c:extLst>
            </c:dLbl>
            <c:dLbl>
              <c:idx val="6"/>
              <c:layout>
                <c:manualLayout>
                  <c:x val="8.1021027543970794E-2"/>
                  <c:y val="6.302606725720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CA8-8F02-4042523C129C}"/>
                </c:ext>
              </c:extLst>
            </c:dLbl>
            <c:dLbl>
              <c:idx val="7"/>
              <c:layout>
                <c:manualLayout>
                  <c:x val="-4.5852475337134581E-2"/>
                  <c:y val="-3.5277737582816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CA8-8F02-4042523C129C}"/>
                </c:ext>
              </c:extLst>
            </c:dLbl>
            <c:dLbl>
              <c:idx val="9"/>
              <c:layout>
                <c:manualLayout>
                  <c:x val="-4.4880079645216821E-2"/>
                  <c:y val="9.9697339576091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3-4CA8-8F02-4042523C129C}"/>
                </c:ext>
              </c:extLst>
            </c:dLbl>
            <c:dLbl>
              <c:idx val="12"/>
              <c:layout>
                <c:manualLayout>
                  <c:x val="-2.1694150300177996E-2"/>
                  <c:y val="-4.6197652012339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3F-4505-9B05-346A12130493}"/>
                </c:ext>
              </c:extLst>
            </c:dLbl>
            <c:dLbl>
              <c:idx val="13"/>
              <c:layout>
                <c:manualLayout>
                  <c:x val="-0.10498548888285517"/>
                  <c:y val="4.142299063621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0B-480C-A3D2-0FC712551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Fonctionnement!$B$4:$B$17</c:f>
              <c:strCache>
                <c:ptCount val="14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Fonctionnement des services</c:v>
                </c:pt>
                <c:pt idx="4">
                  <c:v>Charges de personnel</c:v>
                </c:pt>
                <c:pt idx="5">
                  <c:v>Dotations aux provisions</c:v>
                </c:pt>
                <c:pt idx="6">
                  <c:v>Autres contributions et subventions</c:v>
                </c:pt>
                <c:pt idx="7">
                  <c:v>Contribution au SDIS</c:v>
                </c:pt>
                <c:pt idx="8">
                  <c:v>Contribution et FPIC</c:v>
                </c:pt>
                <c:pt idx="9">
                  <c:v>Attributions de compensation des communes membres</c:v>
                </c:pt>
                <c:pt idx="10">
                  <c:v>Restitution de la taxe Versement Mobilité</c:v>
                </c:pt>
                <c:pt idx="11">
                  <c:v>Fraction compensatoire de la TFPB/CVAE</c:v>
                </c:pt>
                <c:pt idx="12">
                  <c:v>Reversement de la taxe additionnelle et taxe de séjour</c:v>
                </c:pt>
                <c:pt idx="13">
                  <c:v>Dotation de solidarité</c:v>
                </c:pt>
              </c:strCache>
            </c:strRef>
          </c:cat>
          <c:val>
            <c:numRef>
              <c:f>Fonctionnement!$C$4:$C$17</c:f>
              <c:numCache>
                <c:formatCode>_-* #\ ##0.00\ [$€-40C]_-;\-* #\ ##0.00\ [$€-40C]_-;_-* "-"??\ [$€-40C]_-;_-@_-</c:formatCode>
                <c:ptCount val="14"/>
                <c:pt idx="0">
                  <c:v>4143000</c:v>
                </c:pt>
                <c:pt idx="1">
                  <c:v>11279394.140000001</c:v>
                </c:pt>
                <c:pt idx="2">
                  <c:v>534500</c:v>
                </c:pt>
                <c:pt idx="3">
                  <c:v>19106778.390000001</c:v>
                </c:pt>
                <c:pt idx="4">
                  <c:v>15091000</c:v>
                </c:pt>
                <c:pt idx="5">
                  <c:v>25000</c:v>
                </c:pt>
                <c:pt idx="6">
                  <c:v>10433424.15</c:v>
                </c:pt>
                <c:pt idx="7" formatCode="_(&quot;€&quot;* #,##0.00_);_(&quot;€&quot;* \(#,##0.00\);_(&quot;€&quot;* &quot;-&quot;??_);_(@_)">
                  <c:v>3060593</c:v>
                </c:pt>
                <c:pt idx="8">
                  <c:v>1653200</c:v>
                </c:pt>
                <c:pt idx="9">
                  <c:v>24378500</c:v>
                </c:pt>
                <c:pt idx="10">
                  <c:v>50000</c:v>
                </c:pt>
                <c:pt idx="11">
                  <c:v>132000</c:v>
                </c:pt>
                <c:pt idx="12">
                  <c:v>57000</c:v>
                </c:pt>
                <c:pt idx="13">
                  <c:v>487000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CA8-8F02-4042523C12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66-4385-94F5-FA0400F02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566-4385-94F5-FA0400F02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66-4385-94F5-FA0400F02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566-4385-94F5-FA0400F02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566-4385-94F5-FA0400F027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566-4385-94F5-FA0400F027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566-4385-94F5-FA0400F027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566-4385-94F5-FA0400F027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566-4385-94F5-FA0400F027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566-4385-94F5-FA0400F027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566-4385-94F5-FA0400F027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566-4385-94F5-FA0400F0270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453F-4505-9B05-346A1213049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B0B-480C-A3D2-0FC712551337}"/>
              </c:ext>
            </c:extLst>
          </c:dPt>
          <c:cat>
            <c:strRef>
              <c:f>Fonctionnement!$B$4:$B$17</c:f>
              <c:strCache>
                <c:ptCount val="14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Fonctionnement des services</c:v>
                </c:pt>
                <c:pt idx="4">
                  <c:v>Charges de personnel</c:v>
                </c:pt>
                <c:pt idx="5">
                  <c:v>Dotations aux provisions</c:v>
                </c:pt>
                <c:pt idx="6">
                  <c:v>Autres contributions et subventions</c:v>
                </c:pt>
                <c:pt idx="7">
                  <c:v>Contribution au SDIS</c:v>
                </c:pt>
                <c:pt idx="8">
                  <c:v>Contribution et FPIC</c:v>
                </c:pt>
                <c:pt idx="9">
                  <c:v>Attributions de compensation des communes membres</c:v>
                </c:pt>
                <c:pt idx="10">
                  <c:v>Restitution de la taxe Versement Mobilité</c:v>
                </c:pt>
                <c:pt idx="11">
                  <c:v>Fraction compensatoire de la TFPB/CVAE</c:v>
                </c:pt>
                <c:pt idx="12">
                  <c:v>Reversement de la taxe additionnelle et taxe de séjour</c:v>
                </c:pt>
                <c:pt idx="13">
                  <c:v>Dotation de solidarité</c:v>
                </c:pt>
              </c:strCache>
            </c:strRef>
          </c:cat>
          <c:val>
            <c:numRef>
              <c:f>Fonctionnement!$D$4:$D$17</c:f>
              <c:numCache>
                <c:formatCode>0.00%</c:formatCode>
                <c:ptCount val="14"/>
                <c:pt idx="0">
                  <c:v>4.581373806883203E-2</c:v>
                </c:pt>
                <c:pt idx="1">
                  <c:v>0.12472874938572988</c:v>
                </c:pt>
                <c:pt idx="2">
                  <c:v>5.9105582905601538E-3</c:v>
                </c:pt>
                <c:pt idx="3">
                  <c:v>0.21128480340301234</c:v>
                </c:pt>
                <c:pt idx="4">
                  <c:v>0.16687789553385085</c:v>
                </c:pt>
                <c:pt idx="5">
                  <c:v>2.7645267963330938E-4</c:v>
                </c:pt>
                <c:pt idx="6">
                  <c:v>0.11537392256073532</c:v>
                </c:pt>
                <c:pt idx="7">
                  <c:v>3.3844365444677969E-2</c:v>
                </c:pt>
                <c:pt idx="8">
                  <c:v>1.828126279879148E-2</c:v>
                </c:pt>
                <c:pt idx="9">
                  <c:v>0.2695800660176253</c:v>
                </c:pt>
                <c:pt idx="10">
                  <c:v>5.5290535926661875E-4</c:v>
                </c:pt>
                <c:pt idx="11">
                  <c:v>1.4596701484638735E-3</c:v>
                </c:pt>
                <c:pt idx="12">
                  <c:v>6.3031210956394532E-4</c:v>
                </c:pt>
                <c:pt idx="13">
                  <c:v>5.3852981992568664E-3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3-4CA8-8F02-4042523C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83947265212541"/>
          <c:y val="0.64553505309809855"/>
          <c:w val="0.65338618879536614"/>
          <c:h val="0.33989300291966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de fonctionnement BP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5-44EF-94F9-2432D36C7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5-44EF-94F9-2432D36C7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3CA-42A4-AB56-062B88B891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5-44EF-94F9-2432D36C7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5-44EF-94F9-2432D36C7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B5-44EF-94F9-2432D36C7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B5-44EF-94F9-2432D36C7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B5-44EF-94F9-2432D36C7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CA-42A4-AB56-062B88B891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3CA-42A4-AB56-062B88B8915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A-42A4-AB56-062B88B8915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98B-4772-B983-28B0CF79F86C}"/>
              </c:ext>
            </c:extLst>
          </c:dPt>
          <c:dLbls>
            <c:dLbl>
              <c:idx val="2"/>
              <c:layout>
                <c:manualLayout>
                  <c:x val="2.7871635712416482E-2"/>
                  <c:y val="-7.73946480198542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A-42A4-AB56-062B88B89154}"/>
                </c:ext>
              </c:extLst>
            </c:dLbl>
            <c:dLbl>
              <c:idx val="8"/>
              <c:layout>
                <c:manualLayout>
                  <c:x val="-2.6759739947118623E-3"/>
                  <c:y val="-5.8393415466497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A-42A4-AB56-062B88B89154}"/>
                </c:ext>
              </c:extLst>
            </c:dLbl>
            <c:dLbl>
              <c:idx val="9"/>
              <c:layout>
                <c:manualLayout>
                  <c:x val="-4.8754493224353525E-2"/>
                  <c:y val="-6.8965377833950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A-42A4-AB56-062B88B89154}"/>
                </c:ext>
              </c:extLst>
            </c:dLbl>
            <c:dLbl>
              <c:idx val="11"/>
              <c:layout>
                <c:manualLayout>
                  <c:x val="-6.2044093540100702E-2"/>
                  <c:y val="7.51948510702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8B-4772-B983-28B0CF79F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Fonctionnement!$B$22:$B$33</c:f>
              <c:strCache>
                <c:ptCount val="12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Versement Mobilité</c:v>
                </c:pt>
                <c:pt idx="11">
                  <c:v>Autres impôts et taxes</c:v>
                </c:pt>
              </c:strCache>
            </c:strRef>
          </c:cat>
          <c:val>
            <c:numRef>
              <c:f>Fonctionnement!$C$22:$C$33</c:f>
              <c:numCache>
                <c:formatCode>_-* #\ ##0.00\ [$€-40C]_-;\-* #\ ##0.00\ [$€-40C]_-;_-* "-"??\ [$€-40C]_-;_-@_-</c:formatCode>
                <c:ptCount val="12"/>
                <c:pt idx="0">
                  <c:v>136590</c:v>
                </c:pt>
                <c:pt idx="1">
                  <c:v>8291093.6799999997</c:v>
                </c:pt>
                <c:pt idx="2">
                  <c:v>25257179</c:v>
                </c:pt>
                <c:pt idx="3">
                  <c:v>2132420</c:v>
                </c:pt>
                <c:pt idx="4">
                  <c:v>76637</c:v>
                </c:pt>
                <c:pt idx="5">
                  <c:v>55000</c:v>
                </c:pt>
                <c:pt idx="6">
                  <c:v>2009179</c:v>
                </c:pt>
                <c:pt idx="7">
                  <c:v>4452650</c:v>
                </c:pt>
                <c:pt idx="8">
                  <c:v>13830000</c:v>
                </c:pt>
                <c:pt idx="9">
                  <c:v>20188000</c:v>
                </c:pt>
                <c:pt idx="10">
                  <c:v>2800000</c:v>
                </c:pt>
                <c:pt idx="11">
                  <c:v>11202641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2A4-AB56-062B88B8915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B5-44EF-94F9-2432D36C7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4B5-44EF-94F9-2432D36C7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4B5-44EF-94F9-2432D36C7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B5-44EF-94F9-2432D36C7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B5-44EF-94F9-2432D36C7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B5-44EF-94F9-2432D36C7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B5-44EF-94F9-2432D36C7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B5-44EF-94F9-2432D36C7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B5-44EF-94F9-2432D36C7A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4B5-44EF-94F9-2432D36C7A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4B5-44EF-94F9-2432D36C7A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98B-4772-B983-28B0CF79F86C}"/>
              </c:ext>
            </c:extLst>
          </c:dPt>
          <c:cat>
            <c:strRef>
              <c:f>Fonctionnement!$B$22:$B$33</c:f>
              <c:strCache>
                <c:ptCount val="12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Versement Mobilité</c:v>
                </c:pt>
                <c:pt idx="11">
                  <c:v>Autres impôts et taxes</c:v>
                </c:pt>
              </c:strCache>
            </c:strRef>
          </c:cat>
          <c:val>
            <c:numRef>
              <c:f>Fonctionnement!$D$22:$D$33</c:f>
              <c:numCache>
                <c:formatCode>0.00%</c:formatCode>
                <c:ptCount val="12"/>
                <c:pt idx="0">
                  <c:v>1.510426860444549E-3</c:v>
                </c:pt>
                <c:pt idx="1">
                  <c:v>9.1683802597071831E-2</c:v>
                </c:pt>
                <c:pt idx="2">
                  <c:v>0.27929659258112594</c:v>
                </c:pt>
                <c:pt idx="3">
                  <c:v>2.3580528924146461E-2</c:v>
                </c:pt>
                <c:pt idx="4">
                  <c:v>8.4746016036231714E-4</c:v>
                </c:pt>
                <c:pt idx="5">
                  <c:v>6.0819589519328057E-4</c:v>
                </c:pt>
                <c:pt idx="6">
                  <c:v>2.2217716736518914E-2</c:v>
                </c:pt>
                <c:pt idx="7">
                  <c:v>4.92378809587702E-2</c:v>
                </c:pt>
                <c:pt idx="8">
                  <c:v>0.15293362237314673</c:v>
                </c:pt>
                <c:pt idx="9">
                  <c:v>0.22324106785748998</c:v>
                </c:pt>
                <c:pt idx="10">
                  <c:v>3.0962700118930649E-2</c:v>
                </c:pt>
                <c:pt idx="11">
                  <c:v>0.12388000493679906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A-42A4-AB56-062B88B8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33336</xdr:rowOff>
    </xdr:from>
    <xdr:to>
      <xdr:col>15</xdr:col>
      <xdr:colOff>571500</xdr:colOff>
      <xdr:row>25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182C5AA-E196-9357-E031-50B524107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28</xdr:row>
      <xdr:rowOff>33337</xdr:rowOff>
    </xdr:from>
    <xdr:to>
      <xdr:col>16</xdr:col>
      <xdr:colOff>19050</xdr:colOff>
      <xdr:row>46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515C1B-4813-D7F2-7846-B0C19DA2E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EDAD-63A4-49D9-9C5C-D72246B24F20}">
  <sheetPr>
    <pageSetUpPr fitToPage="1"/>
  </sheetPr>
  <dimension ref="A1:F33"/>
  <sheetViews>
    <sheetView topLeftCell="A11" workbookViewId="0">
      <selection activeCell="B43" sqref="B43"/>
    </sheetView>
  </sheetViews>
  <sheetFormatPr baseColWidth="10" defaultRowHeight="15" x14ac:dyDescent="0.25"/>
  <cols>
    <col min="1" max="1" width="24.140625" style="21" customWidth="1"/>
    <col min="2" max="2" width="51" bestFit="1" customWidth="1"/>
    <col min="3" max="3" width="21.42578125" style="18" bestFit="1" customWidth="1"/>
    <col min="6" max="6" width="15.28515625" bestFit="1" customWidth="1"/>
  </cols>
  <sheetData>
    <row r="1" spans="1:4" x14ac:dyDescent="0.25">
      <c r="A1" s="21" t="s">
        <v>53</v>
      </c>
    </row>
    <row r="2" spans="1:4" x14ac:dyDescent="0.25">
      <c r="A2" s="21" t="s">
        <v>54</v>
      </c>
      <c r="B2" s="2" t="s">
        <v>40</v>
      </c>
    </row>
    <row r="3" spans="1:4" x14ac:dyDescent="0.25">
      <c r="C3" s="20">
        <f>SUM(C4:C17)</f>
        <v>90431389.680000007</v>
      </c>
      <c r="D3" s="27">
        <f>SUM(D4:D17)</f>
        <v>0.99999999999999989</v>
      </c>
    </row>
    <row r="4" spans="1:4" x14ac:dyDescent="0.25">
      <c r="A4" s="24" t="s">
        <v>55</v>
      </c>
      <c r="B4" s="4" t="s">
        <v>30</v>
      </c>
      <c r="C4" s="19">
        <v>4143000</v>
      </c>
      <c r="D4" s="23">
        <f>C4/$C$3</f>
        <v>4.581373806883203E-2</v>
      </c>
    </row>
    <row r="5" spans="1:4" x14ac:dyDescent="0.25">
      <c r="A5" s="24" t="s">
        <v>56</v>
      </c>
      <c r="B5" s="4" t="s">
        <v>39</v>
      </c>
      <c r="C5" s="19">
        <v>11279394.140000001</v>
      </c>
      <c r="D5" s="23">
        <f t="shared" ref="D5:D17" si="0">C5/$C$3</f>
        <v>0.12472874938572988</v>
      </c>
    </row>
    <row r="6" spans="1:4" x14ac:dyDescent="0.25">
      <c r="A6" s="24" t="s">
        <v>57</v>
      </c>
      <c r="B6" s="4" t="s">
        <v>31</v>
      </c>
      <c r="C6" s="19">
        <f>518000+16500</f>
        <v>534500</v>
      </c>
      <c r="D6" s="23">
        <f t="shared" si="0"/>
        <v>5.9105582905601538E-3</v>
      </c>
    </row>
    <row r="7" spans="1:4" x14ac:dyDescent="0.25">
      <c r="A7" s="24" t="s">
        <v>59</v>
      </c>
      <c r="B7" s="4" t="s">
        <v>33</v>
      </c>
      <c r="C7" s="19">
        <v>19106778.390000001</v>
      </c>
      <c r="D7" s="23">
        <f>C7/$C$3</f>
        <v>0.21128480340301234</v>
      </c>
    </row>
    <row r="8" spans="1:4" x14ac:dyDescent="0.25">
      <c r="A8" s="24" t="s">
        <v>58</v>
      </c>
      <c r="B8" s="4" t="s">
        <v>36</v>
      </c>
      <c r="C8" s="19">
        <v>15091000</v>
      </c>
      <c r="D8" s="23">
        <f>C8/$C$3</f>
        <v>0.16687789553385085</v>
      </c>
    </row>
    <row r="9" spans="1:4" x14ac:dyDescent="0.25">
      <c r="A9" s="25">
        <v>68</v>
      </c>
      <c r="B9" s="5" t="s">
        <v>98</v>
      </c>
      <c r="C9" s="56">
        <v>25000</v>
      </c>
      <c r="D9" s="23">
        <f>C9/$C$3</f>
        <v>2.7645267963330938E-4</v>
      </c>
    </row>
    <row r="10" spans="1:4" x14ac:dyDescent="0.25">
      <c r="A10" s="24" t="s">
        <v>60</v>
      </c>
      <c r="B10" s="4" t="s">
        <v>41</v>
      </c>
      <c r="C10" s="19">
        <f>13494017.15-C11</f>
        <v>10433424.15</v>
      </c>
      <c r="D10" s="23">
        <f>C10/$C$3</f>
        <v>0.11537392256073532</v>
      </c>
    </row>
    <row r="11" spans="1:4" x14ac:dyDescent="0.25">
      <c r="A11" s="25">
        <v>6553</v>
      </c>
      <c r="B11" s="5" t="s">
        <v>38</v>
      </c>
      <c r="C11" s="22">
        <v>3060593</v>
      </c>
      <c r="D11" s="23">
        <f>C11/$C$3</f>
        <v>3.3844365444677969E-2</v>
      </c>
    </row>
    <row r="12" spans="1:4" x14ac:dyDescent="0.25">
      <c r="A12" s="25" t="s">
        <v>118</v>
      </c>
      <c r="B12" s="4" t="s">
        <v>32</v>
      </c>
      <c r="C12" s="19">
        <f>53200+1600000</f>
        <v>1653200</v>
      </c>
      <c r="D12" s="23">
        <f t="shared" si="0"/>
        <v>1.828126279879148E-2</v>
      </c>
    </row>
    <row r="13" spans="1:4" x14ac:dyDescent="0.25">
      <c r="A13" s="24">
        <v>739211</v>
      </c>
      <c r="B13" s="4" t="s">
        <v>34</v>
      </c>
      <c r="C13" s="19">
        <v>24378500</v>
      </c>
      <c r="D13" s="23">
        <f t="shared" si="0"/>
        <v>0.2695800660176253</v>
      </c>
    </row>
    <row r="14" spans="1:4" x14ac:dyDescent="0.25">
      <c r="A14" s="24">
        <v>739156</v>
      </c>
      <c r="B14" s="4" t="s">
        <v>128</v>
      </c>
      <c r="C14" s="19">
        <v>50000</v>
      </c>
      <c r="D14" s="23">
        <f t="shared" si="0"/>
        <v>5.5290535926661875E-4</v>
      </c>
    </row>
    <row r="15" spans="1:4" x14ac:dyDescent="0.25">
      <c r="A15" s="24" t="s">
        <v>129</v>
      </c>
      <c r="B15" s="4" t="s">
        <v>130</v>
      </c>
      <c r="C15" s="19">
        <f>62000+70000</f>
        <v>132000</v>
      </c>
      <c r="D15" s="23">
        <f t="shared" si="0"/>
        <v>1.4596701484638735E-3</v>
      </c>
    </row>
    <row r="16" spans="1:4" x14ac:dyDescent="0.25">
      <c r="A16" s="25">
        <v>7398</v>
      </c>
      <c r="B16" s="4" t="s">
        <v>35</v>
      </c>
      <c r="C16" s="19">
        <v>57000</v>
      </c>
      <c r="D16" s="23">
        <f t="shared" si="0"/>
        <v>6.3031210956394532E-4</v>
      </c>
    </row>
    <row r="17" spans="1:6" x14ac:dyDescent="0.25">
      <c r="A17" s="25">
        <v>739212</v>
      </c>
      <c r="B17" s="4" t="s">
        <v>37</v>
      </c>
      <c r="C17" s="19">
        <v>487000</v>
      </c>
      <c r="D17" s="23">
        <f t="shared" si="0"/>
        <v>5.3852981992568664E-3</v>
      </c>
    </row>
    <row r="20" spans="1:6" x14ac:dyDescent="0.25">
      <c r="B20" s="2" t="s">
        <v>42</v>
      </c>
    </row>
    <row r="21" spans="1:6" x14ac:dyDescent="0.25">
      <c r="C21" s="20">
        <f>SUM(C22:C33)</f>
        <v>90431389.680000007</v>
      </c>
      <c r="D21" s="26">
        <f>SUM(D22:D33)</f>
        <v>0.99999999999999989</v>
      </c>
    </row>
    <row r="22" spans="1:6" x14ac:dyDescent="0.25">
      <c r="A22" s="24" t="s">
        <v>55</v>
      </c>
      <c r="B22" s="4" t="s">
        <v>30</v>
      </c>
      <c r="C22" s="19">
        <v>136590</v>
      </c>
      <c r="D22" s="23">
        <f>C22/$C$21</f>
        <v>1.510426860444549E-3</v>
      </c>
    </row>
    <row r="23" spans="1:6" x14ac:dyDescent="0.25">
      <c r="A23" s="24" t="s">
        <v>61</v>
      </c>
      <c r="B23" s="4" t="s">
        <v>43</v>
      </c>
      <c r="C23" s="19">
        <v>8291093.6799999997</v>
      </c>
      <c r="D23" s="23">
        <f t="shared" ref="D23:D33" si="1">C23/$C$21</f>
        <v>9.1683802597071831E-2</v>
      </c>
    </row>
    <row r="24" spans="1:6" x14ac:dyDescent="0.25">
      <c r="A24" s="24" t="s">
        <v>119</v>
      </c>
      <c r="B24" s="4" t="s">
        <v>48</v>
      </c>
      <c r="C24" s="19">
        <f>29530415-C25-C26-C27-C28</f>
        <v>25257179</v>
      </c>
      <c r="D24" s="23">
        <f t="shared" si="1"/>
        <v>0.27929659258112594</v>
      </c>
      <c r="F24" s="18"/>
    </row>
    <row r="25" spans="1:6" x14ac:dyDescent="0.25">
      <c r="A25" s="25">
        <v>7472</v>
      </c>
      <c r="B25" s="4" t="s">
        <v>50</v>
      </c>
      <c r="C25" s="19">
        <v>2132420</v>
      </c>
      <c r="D25" s="23">
        <f t="shared" si="1"/>
        <v>2.3580528924146461E-2</v>
      </c>
      <c r="F25" s="18"/>
    </row>
    <row r="26" spans="1:6" x14ac:dyDescent="0.25">
      <c r="A26" s="25">
        <v>7473</v>
      </c>
      <c r="B26" s="4" t="s">
        <v>52</v>
      </c>
      <c r="C26" s="19">
        <v>76637</v>
      </c>
      <c r="D26" s="23">
        <f t="shared" si="1"/>
        <v>8.4746016036231714E-4</v>
      </c>
    </row>
    <row r="27" spans="1:6" x14ac:dyDescent="0.25">
      <c r="A27" s="25">
        <v>74758</v>
      </c>
      <c r="B27" s="4" t="s">
        <v>45</v>
      </c>
      <c r="C27" s="19">
        <v>55000</v>
      </c>
      <c r="D27" s="23">
        <f t="shared" si="1"/>
        <v>6.0819589519328057E-4</v>
      </c>
    </row>
    <row r="28" spans="1:6" x14ac:dyDescent="0.25">
      <c r="A28" s="25">
        <v>747888</v>
      </c>
      <c r="B28" s="4" t="s">
        <v>47</v>
      </c>
      <c r="C28" s="19">
        <v>2009179</v>
      </c>
      <c r="D28" s="23">
        <f t="shared" si="1"/>
        <v>2.2217716736518914E-2</v>
      </c>
    </row>
    <row r="29" spans="1:6" x14ac:dyDescent="0.25">
      <c r="A29" s="24" t="s">
        <v>106</v>
      </c>
      <c r="B29" s="4" t="s">
        <v>46</v>
      </c>
      <c r="C29" s="19">
        <f>3659400+700250+70000+23000</f>
        <v>4452650</v>
      </c>
      <c r="D29" s="23">
        <f t="shared" si="1"/>
        <v>4.92378809587702E-2</v>
      </c>
    </row>
    <row r="30" spans="1:6" x14ac:dyDescent="0.25">
      <c r="A30" s="25">
        <v>73133</v>
      </c>
      <c r="B30" s="4" t="s">
        <v>44</v>
      </c>
      <c r="C30" s="19">
        <v>13830000</v>
      </c>
      <c r="D30" s="23">
        <f t="shared" si="1"/>
        <v>0.15293362237314673</v>
      </c>
      <c r="F30" s="18"/>
    </row>
    <row r="31" spans="1:6" x14ac:dyDescent="0.25">
      <c r="A31" s="25">
        <v>73111</v>
      </c>
      <c r="B31" s="4" t="s">
        <v>49</v>
      </c>
      <c r="C31" s="19">
        <v>20188000</v>
      </c>
      <c r="D31" s="23">
        <f t="shared" si="1"/>
        <v>0.22324106785748998</v>
      </c>
    </row>
    <row r="32" spans="1:6" x14ac:dyDescent="0.25">
      <c r="A32" s="25">
        <v>73156</v>
      </c>
      <c r="B32" s="4" t="s">
        <v>109</v>
      </c>
      <c r="C32" s="19">
        <v>2800000</v>
      </c>
      <c r="D32" s="23">
        <f t="shared" si="1"/>
        <v>3.0962700118930649E-2</v>
      </c>
    </row>
    <row r="33" spans="1:6" x14ac:dyDescent="0.25">
      <c r="A33" s="24" t="s">
        <v>120</v>
      </c>
      <c r="B33" s="4" t="s">
        <v>51</v>
      </c>
      <c r="C33" s="19">
        <f>7989246+1374774+1180000+30000+199621+390000+39000</f>
        <v>11202641</v>
      </c>
      <c r="D33" s="23">
        <f t="shared" si="1"/>
        <v>0.12388000493679906</v>
      </c>
      <c r="F33" s="18"/>
    </row>
  </sheetData>
  <pageMargins left="0.17" right="0.23" top="0.52" bottom="0.34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E1E1-C872-46BD-BF41-06AF2CF91E2E}">
  <sheetPr>
    <pageSetUpPr fitToPage="1"/>
  </sheetPr>
  <dimension ref="A1:I30"/>
  <sheetViews>
    <sheetView workbookViewId="0">
      <selection activeCell="B25" sqref="B25"/>
    </sheetView>
  </sheetViews>
  <sheetFormatPr baseColWidth="10" defaultRowHeight="15" x14ac:dyDescent="0.25"/>
  <cols>
    <col min="1" max="1" width="61" bestFit="1" customWidth="1"/>
    <col min="2" max="2" width="43" customWidth="1"/>
    <col min="3" max="3" width="18" bestFit="1" customWidth="1"/>
    <col min="4" max="4" width="19.28515625" bestFit="1" customWidth="1"/>
    <col min="5" max="5" width="11.42578125" style="50"/>
    <col min="7" max="7" width="16.42578125" bestFit="1" customWidth="1"/>
    <col min="9" max="9" width="14.28515625" bestFit="1" customWidth="1"/>
  </cols>
  <sheetData>
    <row r="1" spans="1:9" ht="16.5" x14ac:dyDescent="0.3">
      <c r="A1" s="7"/>
      <c r="B1" s="7"/>
      <c r="C1" s="7"/>
      <c r="D1" s="7"/>
    </row>
    <row r="2" spans="1:9" ht="16.5" x14ac:dyDescent="0.3">
      <c r="A2" s="8" t="s">
        <v>0</v>
      </c>
      <c r="B2" s="7"/>
      <c r="C2" s="7"/>
      <c r="D2" s="7"/>
    </row>
    <row r="3" spans="1:9" ht="16.5" x14ac:dyDescent="0.3">
      <c r="A3" s="7"/>
      <c r="B3" s="7"/>
      <c r="C3" s="7"/>
      <c r="D3" s="7"/>
    </row>
    <row r="4" spans="1:9" ht="16.5" x14ac:dyDescent="0.3">
      <c r="A4" s="9"/>
      <c r="B4" s="1" t="s">
        <v>131</v>
      </c>
      <c r="C4" s="1"/>
      <c r="D4" s="60"/>
    </row>
    <row r="5" spans="1:9" ht="16.5" x14ac:dyDescent="0.3">
      <c r="A5" s="10"/>
      <c r="B5" s="11" t="s">
        <v>1</v>
      </c>
      <c r="C5" s="11" t="s">
        <v>2</v>
      </c>
      <c r="D5" s="11" t="s">
        <v>3</v>
      </c>
    </row>
    <row r="6" spans="1:9" ht="16.5" x14ac:dyDescent="0.3">
      <c r="A6" s="12" t="s">
        <v>4</v>
      </c>
      <c r="B6" s="13">
        <f>SUM(B7:B11)</f>
        <v>26444709.539999999</v>
      </c>
      <c r="C6" s="13">
        <f>SUM(C7:C11)</f>
        <v>5514556.5999999996</v>
      </c>
      <c r="D6" s="13">
        <f>SUM(D7:D11)</f>
        <v>31959266.139999997</v>
      </c>
    </row>
    <row r="7" spans="1:9" ht="16.5" x14ac:dyDescent="0.3">
      <c r="A7" s="14" t="s">
        <v>5</v>
      </c>
      <c r="B7" s="15">
        <v>2814150</v>
      </c>
      <c r="C7" s="15">
        <v>0</v>
      </c>
      <c r="D7" s="15">
        <f>B7+C7</f>
        <v>2814150</v>
      </c>
      <c r="E7" s="50">
        <v>16</v>
      </c>
      <c r="G7" s="28"/>
    </row>
    <row r="8" spans="1:9" ht="16.5" x14ac:dyDescent="0.3">
      <c r="A8" s="14" t="s">
        <v>6</v>
      </c>
      <c r="B8" s="15">
        <v>6825871.4000000004</v>
      </c>
      <c r="C8" s="15">
        <v>0</v>
      </c>
      <c r="D8" s="15">
        <f>B8+C8</f>
        <v>6825871.4000000004</v>
      </c>
      <c r="E8" s="51" t="s">
        <v>107</v>
      </c>
    </row>
    <row r="9" spans="1:9" ht="16.5" x14ac:dyDescent="0.3">
      <c r="A9" s="14" t="s">
        <v>7</v>
      </c>
      <c r="B9" s="15">
        <f>1929261+3649401.87+8076160.27</f>
        <v>13654823.140000001</v>
      </c>
      <c r="C9" s="15">
        <f>811756.99+1387599.04+3140676.73</f>
        <v>5340032.76</v>
      </c>
      <c r="D9" s="15">
        <f>B9+C9</f>
        <v>18994855.899999999</v>
      </c>
      <c r="E9" s="50" t="s">
        <v>108</v>
      </c>
      <c r="G9" s="3"/>
    </row>
    <row r="10" spans="1:9" ht="16.5" x14ac:dyDescent="0.3">
      <c r="A10" s="14" t="s">
        <v>8</v>
      </c>
      <c r="B10" s="15">
        <v>2513275</v>
      </c>
      <c r="C10" s="15">
        <v>174523.84</v>
      </c>
      <c r="D10" s="15">
        <f>B10+C10</f>
        <v>2687798.84</v>
      </c>
      <c r="E10" s="50">
        <v>204</v>
      </c>
    </row>
    <row r="11" spans="1:9" ht="16.5" x14ac:dyDescent="0.3">
      <c r="A11" s="14" t="s">
        <v>9</v>
      </c>
      <c r="B11" s="15">
        <f>136590+500000</f>
        <v>636590</v>
      </c>
      <c r="C11" s="15">
        <v>0</v>
      </c>
      <c r="D11" s="15">
        <f>B11+C11</f>
        <v>636590</v>
      </c>
      <c r="E11" s="50" t="s">
        <v>64</v>
      </c>
    </row>
    <row r="12" spans="1:9" ht="16.5" x14ac:dyDescent="0.3">
      <c r="A12" s="7"/>
      <c r="B12" s="7"/>
      <c r="C12" s="7"/>
      <c r="D12" s="7"/>
    </row>
    <row r="13" spans="1:9" ht="16.5" x14ac:dyDescent="0.3">
      <c r="A13" s="9"/>
      <c r="B13" s="1" t="s">
        <v>131</v>
      </c>
      <c r="C13" s="1"/>
      <c r="D13" s="60"/>
    </row>
    <row r="14" spans="1:9" ht="16.5" x14ac:dyDescent="0.3">
      <c r="A14" s="10"/>
      <c r="B14" s="11" t="s">
        <v>1</v>
      </c>
      <c r="C14" s="11" t="s">
        <v>2</v>
      </c>
      <c r="D14" s="11" t="s">
        <v>3</v>
      </c>
    </row>
    <row r="15" spans="1:9" ht="16.5" x14ac:dyDescent="0.3">
      <c r="A15" s="12" t="s">
        <v>10</v>
      </c>
      <c r="B15" s="13">
        <f>SUM(B16:B18)</f>
        <v>29455427.639999997</v>
      </c>
      <c r="C15" s="13">
        <f>SUM(C16:C18)</f>
        <v>2503838.5</v>
      </c>
      <c r="D15" s="13">
        <f>SUM(D16:D18)</f>
        <v>31959266.139999997</v>
      </c>
    </row>
    <row r="16" spans="1:9" ht="16.5" x14ac:dyDescent="0.3">
      <c r="A16" s="14" t="s">
        <v>11</v>
      </c>
      <c r="B16" s="15">
        <v>2172944</v>
      </c>
      <c r="C16" s="15">
        <v>2503838.5</v>
      </c>
      <c r="D16" s="15">
        <f>B16+C16</f>
        <v>4676782.5</v>
      </c>
      <c r="E16" s="51" t="s">
        <v>62</v>
      </c>
      <c r="I16" s="3"/>
    </row>
    <row r="17" spans="1:5" ht="16.5" x14ac:dyDescent="0.3">
      <c r="A17" s="14" t="s">
        <v>12</v>
      </c>
      <c r="B17" s="15">
        <v>3500</v>
      </c>
      <c r="C17" s="15"/>
      <c r="D17" s="15">
        <f t="shared" ref="D17:D18" si="0">B17+C17</f>
        <v>3500</v>
      </c>
      <c r="E17" s="51" t="s">
        <v>63</v>
      </c>
    </row>
    <row r="18" spans="1:5" ht="16.5" x14ac:dyDescent="0.3">
      <c r="A18" s="14" t="s">
        <v>13</v>
      </c>
      <c r="B18" s="15">
        <f>D6-B16-B17-C16</f>
        <v>27278983.639999997</v>
      </c>
      <c r="C18" s="15"/>
      <c r="D18" s="15">
        <f t="shared" si="0"/>
        <v>27278983.639999997</v>
      </c>
      <c r="E18" s="50" t="s">
        <v>64</v>
      </c>
    </row>
    <row r="19" spans="1:5" ht="16.5" x14ac:dyDescent="0.3">
      <c r="A19" s="7"/>
      <c r="B19" s="7"/>
      <c r="C19" s="7"/>
      <c r="D19" s="7"/>
    </row>
    <row r="20" spans="1:5" ht="16.5" x14ac:dyDescent="0.3">
      <c r="A20" s="7"/>
      <c r="B20" s="34"/>
      <c r="C20" s="7"/>
      <c r="D20" s="7"/>
    </row>
    <row r="21" spans="1:5" ht="16.5" x14ac:dyDescent="0.3">
      <c r="A21" s="7"/>
      <c r="B21" s="34"/>
      <c r="C21" s="7"/>
      <c r="D21" s="7"/>
    </row>
    <row r="22" spans="1:5" ht="16.5" x14ac:dyDescent="0.3">
      <c r="B22" s="58"/>
      <c r="D22" s="7"/>
    </row>
    <row r="23" spans="1:5" ht="16.5" x14ac:dyDescent="0.3">
      <c r="B23" s="58"/>
      <c r="D23" s="7"/>
    </row>
    <row r="24" spans="1:5" ht="16.5" x14ac:dyDescent="0.3">
      <c r="B24" s="58"/>
      <c r="D24" s="7"/>
    </row>
    <row r="25" spans="1:5" ht="16.5" x14ac:dyDescent="0.3">
      <c r="B25" s="3"/>
      <c r="D25" s="7"/>
    </row>
    <row r="26" spans="1:5" ht="16.5" x14ac:dyDescent="0.3">
      <c r="D26" s="7"/>
    </row>
    <row r="27" spans="1:5" ht="16.5" x14ac:dyDescent="0.3">
      <c r="D27" s="7"/>
    </row>
    <row r="28" spans="1:5" ht="16.5" x14ac:dyDescent="0.3">
      <c r="D28" s="7"/>
    </row>
    <row r="29" spans="1:5" ht="16.5" x14ac:dyDescent="0.3">
      <c r="D29" s="7"/>
    </row>
    <row r="30" spans="1:5" ht="16.5" x14ac:dyDescent="0.3">
      <c r="D30" s="7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0F9B-19AE-4DE2-BB7B-D864B836107B}">
  <sheetPr>
    <pageSetUpPr fitToPage="1"/>
  </sheetPr>
  <dimension ref="A3:I36"/>
  <sheetViews>
    <sheetView tabSelected="1" topLeftCell="A3" workbookViewId="0">
      <selection activeCell="H23" sqref="H23"/>
    </sheetView>
  </sheetViews>
  <sheetFormatPr baseColWidth="10" defaultRowHeight="15" x14ac:dyDescent="0.25"/>
  <cols>
    <col min="1" max="1" width="32.42578125" bestFit="1" customWidth="1"/>
    <col min="2" max="2" width="61" bestFit="1" customWidth="1"/>
    <col min="3" max="3" width="25" bestFit="1" customWidth="1"/>
    <col min="6" max="6" width="18" style="52" bestFit="1" customWidth="1"/>
    <col min="7" max="8" width="12.42578125" style="52" bestFit="1" customWidth="1"/>
    <col min="9" max="9" width="15.28515625" bestFit="1" customWidth="1"/>
  </cols>
  <sheetData>
    <row r="3" spans="2:4" ht="16.5" x14ac:dyDescent="0.3">
      <c r="B3" s="8" t="s">
        <v>132</v>
      </c>
      <c r="C3" s="7"/>
      <c r="D3" s="7"/>
    </row>
    <row r="4" spans="2:4" ht="16.5" x14ac:dyDescent="0.3">
      <c r="B4" s="7"/>
      <c r="C4" s="7"/>
      <c r="D4" s="7"/>
    </row>
    <row r="5" spans="2:4" ht="16.5" x14ac:dyDescent="0.3">
      <c r="B5" s="14" t="s">
        <v>14</v>
      </c>
      <c r="C5" s="14" t="s">
        <v>15</v>
      </c>
      <c r="D5" s="7"/>
    </row>
    <row r="6" spans="2:4" ht="16.5" x14ac:dyDescent="0.3">
      <c r="B6" s="14" t="s">
        <v>113</v>
      </c>
      <c r="C6" s="29">
        <v>7.1999999999999995E-2</v>
      </c>
      <c r="D6" s="7"/>
    </row>
    <row r="7" spans="2:4" ht="16.5" x14ac:dyDescent="0.3">
      <c r="B7" s="14" t="s">
        <v>16</v>
      </c>
      <c r="C7" s="29">
        <v>5.6000000000000001E-2</v>
      </c>
      <c r="D7" s="7"/>
    </row>
    <row r="8" spans="2:4" ht="16.5" x14ac:dyDescent="0.3">
      <c r="B8" s="14" t="s">
        <v>17</v>
      </c>
      <c r="C8" s="29">
        <v>0.1045</v>
      </c>
      <c r="D8" s="7"/>
    </row>
    <row r="9" spans="2:4" ht="16.5" x14ac:dyDescent="0.3">
      <c r="B9" s="14" t="s">
        <v>18</v>
      </c>
      <c r="C9" s="29">
        <v>0.2485</v>
      </c>
      <c r="D9" s="7"/>
    </row>
    <row r="10" spans="2:4" ht="16.5" x14ac:dyDescent="0.3">
      <c r="B10" s="14" t="s">
        <v>19</v>
      </c>
      <c r="C10" s="29">
        <v>0.1183</v>
      </c>
      <c r="D10" s="7"/>
    </row>
    <row r="11" spans="2:4" ht="16.5" x14ac:dyDescent="0.3">
      <c r="B11" s="14" t="s">
        <v>99</v>
      </c>
      <c r="C11" s="29">
        <v>0.1183</v>
      </c>
      <c r="D11" s="7"/>
    </row>
    <row r="12" spans="2:4" ht="16.5" x14ac:dyDescent="0.3">
      <c r="B12" s="14" t="s">
        <v>65</v>
      </c>
      <c r="C12" s="29">
        <v>0.1183</v>
      </c>
      <c r="D12" s="7"/>
    </row>
    <row r="13" spans="2:4" ht="16.5" x14ac:dyDescent="0.3">
      <c r="B13" s="7"/>
      <c r="C13" s="7"/>
      <c r="D13" s="7"/>
    </row>
    <row r="14" spans="2:4" ht="16.5" x14ac:dyDescent="0.3">
      <c r="B14" s="7"/>
      <c r="C14" s="7"/>
      <c r="D14" s="7"/>
    </row>
    <row r="15" spans="2:4" ht="16.5" x14ac:dyDescent="0.3">
      <c r="B15" s="8" t="s">
        <v>133</v>
      </c>
      <c r="C15" s="7"/>
      <c r="D15" s="7"/>
    </row>
    <row r="16" spans="2:4" ht="16.5" x14ac:dyDescent="0.3">
      <c r="B16" s="7"/>
      <c r="C16" s="57"/>
      <c r="D16" s="7"/>
    </row>
    <row r="17" spans="1:9" ht="16.5" x14ac:dyDescent="0.3">
      <c r="B17" s="12" t="s">
        <v>131</v>
      </c>
      <c r="C17" s="13">
        <v>77551056</v>
      </c>
      <c r="D17" s="12"/>
      <c r="F17" s="53"/>
      <c r="I17" s="30"/>
    </row>
    <row r="18" spans="1:9" ht="16.5" x14ac:dyDescent="0.3">
      <c r="B18" s="12" t="s">
        <v>20</v>
      </c>
      <c r="C18" s="63">
        <f>SUM(C19:C36)</f>
        <v>77551056</v>
      </c>
      <c r="D18" s="31">
        <f>SUM(D19:D36)</f>
        <v>1</v>
      </c>
      <c r="I18" s="28"/>
    </row>
    <row r="19" spans="1:9" ht="16.5" x14ac:dyDescent="0.25">
      <c r="A19" s="21">
        <v>73111</v>
      </c>
      <c r="B19" s="16" t="s">
        <v>100</v>
      </c>
      <c r="C19" s="49">
        <v>20188000</v>
      </c>
      <c r="D19" s="17">
        <f t="shared" ref="D19:D36" si="0">C19/$C$18</f>
        <v>0.26031882789578004</v>
      </c>
    </row>
    <row r="20" spans="1:9" ht="16.5" x14ac:dyDescent="0.25">
      <c r="A20" s="21">
        <v>73156</v>
      </c>
      <c r="B20" s="6" t="s">
        <v>109</v>
      </c>
      <c r="C20" s="59">
        <v>2800000</v>
      </c>
      <c r="D20" s="17">
        <f t="shared" si="0"/>
        <v>3.6105246587486831E-2</v>
      </c>
      <c r="F20" s="53"/>
    </row>
    <row r="21" spans="1:9" ht="16.5" x14ac:dyDescent="0.25">
      <c r="A21" s="21">
        <v>73113</v>
      </c>
      <c r="B21" s="6" t="s">
        <v>21</v>
      </c>
      <c r="C21" s="59">
        <v>1374774</v>
      </c>
      <c r="D21" s="17">
        <f t="shared" si="0"/>
        <v>1.7727340811452007E-2</v>
      </c>
    </row>
    <row r="22" spans="1:9" ht="16.5" x14ac:dyDescent="0.25">
      <c r="A22" s="21">
        <v>73114</v>
      </c>
      <c r="B22" s="6" t="s">
        <v>22</v>
      </c>
      <c r="C22" s="59">
        <v>1180000</v>
      </c>
      <c r="D22" s="17">
        <f t="shared" si="0"/>
        <v>1.5215782490440878E-2</v>
      </c>
    </row>
    <row r="23" spans="1:9" ht="16.5" x14ac:dyDescent="0.25">
      <c r="A23" s="21">
        <v>7318</v>
      </c>
      <c r="B23" s="6" t="s">
        <v>23</v>
      </c>
      <c r="C23" s="59">
        <v>0</v>
      </c>
      <c r="D23" s="17">
        <f t="shared" si="0"/>
        <v>0</v>
      </c>
    </row>
    <row r="24" spans="1:9" ht="16.5" x14ac:dyDescent="0.25">
      <c r="A24" s="21">
        <v>73221</v>
      </c>
      <c r="B24" s="6" t="s">
        <v>24</v>
      </c>
      <c r="C24" s="59">
        <v>851474</v>
      </c>
      <c r="D24" s="17">
        <f t="shared" si="0"/>
        <v>1.09795281188692E-2</v>
      </c>
    </row>
    <row r="25" spans="1:9" ht="16.5" x14ac:dyDescent="0.25">
      <c r="A25" s="21">
        <v>73133</v>
      </c>
      <c r="B25" s="6" t="s">
        <v>25</v>
      </c>
      <c r="C25" s="59">
        <v>13830000</v>
      </c>
      <c r="D25" s="17">
        <f t="shared" si="0"/>
        <v>0.17833412868033674</v>
      </c>
    </row>
    <row r="26" spans="1:9" ht="16.5" x14ac:dyDescent="0.25">
      <c r="A26" s="21">
        <v>73136</v>
      </c>
      <c r="B26" s="6" t="s">
        <v>26</v>
      </c>
      <c r="C26" s="59">
        <v>199621</v>
      </c>
      <c r="D26" s="17">
        <f t="shared" si="0"/>
        <v>2.5740590818002528E-3</v>
      </c>
    </row>
    <row r="27" spans="1:9" ht="16.5" x14ac:dyDescent="0.25">
      <c r="A27" s="24" t="s">
        <v>121</v>
      </c>
      <c r="B27" s="6" t="s">
        <v>27</v>
      </c>
      <c r="C27" s="59">
        <f>390000+39000</f>
        <v>429000</v>
      </c>
      <c r="D27" s="17">
        <f t="shared" si="0"/>
        <v>5.5318395664399464E-3</v>
      </c>
    </row>
    <row r="28" spans="1:9" ht="16.5" x14ac:dyDescent="0.25">
      <c r="A28" s="24">
        <v>7351</v>
      </c>
      <c r="B28" s="6" t="s">
        <v>122</v>
      </c>
      <c r="C28" s="59">
        <v>7137772</v>
      </c>
      <c r="D28" s="17">
        <f t="shared" si="0"/>
        <v>9.2039649337592511E-2</v>
      </c>
    </row>
    <row r="29" spans="1:9" ht="16.5" x14ac:dyDescent="0.25">
      <c r="A29" s="21">
        <v>7352</v>
      </c>
      <c r="B29" s="6" t="s">
        <v>123</v>
      </c>
      <c r="C29" s="62">
        <v>7625173</v>
      </c>
      <c r="D29" s="17">
        <f t="shared" si="0"/>
        <v>9.8324554084730967E-2</v>
      </c>
    </row>
    <row r="30" spans="1:9" ht="16.5" x14ac:dyDescent="0.25">
      <c r="A30" s="25" t="s">
        <v>134</v>
      </c>
      <c r="B30" s="6" t="s">
        <v>124</v>
      </c>
      <c r="C30" s="59">
        <v>30000</v>
      </c>
      <c r="D30" s="17">
        <f t="shared" si="0"/>
        <v>3.8684192772307319E-4</v>
      </c>
    </row>
    <row r="31" spans="1:9" ht="16.5" x14ac:dyDescent="0.25">
      <c r="A31" s="21">
        <v>741124</v>
      </c>
      <c r="B31" s="6" t="s">
        <v>28</v>
      </c>
      <c r="C31" s="59">
        <v>838000</v>
      </c>
      <c r="D31" s="17">
        <f t="shared" si="0"/>
        <v>1.0805784514397844E-2</v>
      </c>
    </row>
    <row r="32" spans="1:9" ht="16.5" x14ac:dyDescent="0.25">
      <c r="A32" s="21">
        <v>741126</v>
      </c>
      <c r="B32" s="6" t="s">
        <v>29</v>
      </c>
      <c r="C32" s="59">
        <v>4200000</v>
      </c>
      <c r="D32" s="17">
        <f t="shared" si="0"/>
        <v>5.4157869881230246E-2</v>
      </c>
    </row>
    <row r="33" spans="1:4" ht="16.5" x14ac:dyDescent="0.25">
      <c r="A33" s="21">
        <v>744</v>
      </c>
      <c r="B33" s="6" t="s">
        <v>105</v>
      </c>
      <c r="C33" s="59">
        <v>20000</v>
      </c>
      <c r="D33" s="17">
        <f t="shared" si="0"/>
        <v>2.5789461848204877E-4</v>
      </c>
    </row>
    <row r="34" spans="1:4" ht="16.5" x14ac:dyDescent="0.25">
      <c r="A34" s="21">
        <v>74832</v>
      </c>
      <c r="B34" s="6" t="s">
        <v>126</v>
      </c>
      <c r="C34" s="62">
        <v>8173000</v>
      </c>
      <c r="D34" s="17">
        <f t="shared" si="0"/>
        <v>0.10538863584268923</v>
      </c>
    </row>
    <row r="35" spans="1:4" ht="16.5" x14ac:dyDescent="0.25">
      <c r="A35" s="21">
        <v>74833</v>
      </c>
      <c r="B35" s="6" t="s">
        <v>125</v>
      </c>
      <c r="C35" s="59">
        <v>1143000</v>
      </c>
      <c r="D35" s="17">
        <f t="shared" si="0"/>
        <v>1.4738677446249088E-2</v>
      </c>
    </row>
    <row r="36" spans="1:4" ht="16.5" x14ac:dyDescent="0.25">
      <c r="A36" s="21" t="s">
        <v>127</v>
      </c>
      <c r="B36" s="6" t="s">
        <v>110</v>
      </c>
      <c r="C36" s="59">
        <f>29530415-C31-C32-C33-C34-C35-C29</f>
        <v>7531242</v>
      </c>
      <c r="D36" s="17">
        <f t="shared" si="0"/>
        <v>9.7113339114299105E-2</v>
      </c>
    </row>
  </sheetData>
  <pageMargins left="0.33" right="0.28999999999999998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7A30-3385-4F1E-BD73-6F64134EE3A5}">
  <sheetPr>
    <pageSetUpPr fitToPage="1"/>
  </sheetPr>
  <dimension ref="A3:D187"/>
  <sheetViews>
    <sheetView topLeftCell="A82" workbookViewId="0">
      <selection activeCell="F93" sqref="F93"/>
    </sheetView>
  </sheetViews>
  <sheetFormatPr baseColWidth="10" defaultRowHeight="16.5" x14ac:dyDescent="0.3"/>
  <cols>
    <col min="1" max="1" width="3.28515625" style="7" customWidth="1"/>
    <col min="2" max="2" width="56.140625" style="7" customWidth="1"/>
    <col min="3" max="3" width="23.42578125" style="34" customWidth="1"/>
    <col min="4" max="4" width="25.5703125" style="34" customWidth="1"/>
    <col min="5" max="5" width="52.7109375" style="7" bestFit="1" customWidth="1"/>
    <col min="6" max="6" width="21.7109375" style="7" customWidth="1"/>
    <col min="7" max="10" width="11.42578125" style="7"/>
    <col min="11" max="11" width="11.42578125" style="7" customWidth="1"/>
    <col min="12" max="16384" width="11.42578125" style="7"/>
  </cols>
  <sheetData>
    <row r="3" spans="1:4" x14ac:dyDescent="0.3">
      <c r="B3" s="33"/>
      <c r="C3" s="37"/>
      <c r="D3" s="37"/>
    </row>
    <row r="4" spans="1:4" x14ac:dyDescent="0.3">
      <c r="B4" s="61" t="s">
        <v>111</v>
      </c>
    </row>
    <row r="5" spans="1:4" x14ac:dyDescent="0.3">
      <c r="B5" s="54"/>
    </row>
    <row r="6" spans="1:4" x14ac:dyDescent="0.3">
      <c r="B6" s="32" t="s">
        <v>135</v>
      </c>
      <c r="C6" s="35" t="s">
        <v>66</v>
      </c>
      <c r="D6" s="35" t="s">
        <v>67</v>
      </c>
    </row>
    <row r="7" spans="1:4" x14ac:dyDescent="0.3">
      <c r="B7" s="6" t="s">
        <v>68</v>
      </c>
      <c r="C7" s="36">
        <v>12016326.880000001</v>
      </c>
      <c r="D7" s="36">
        <v>12016326.880000001</v>
      </c>
    </row>
    <row r="8" spans="1:4" x14ac:dyDescent="0.3">
      <c r="B8" s="6" t="s">
        <v>0</v>
      </c>
      <c r="C8" s="36">
        <v>7995101.3700000001</v>
      </c>
      <c r="D8" s="36">
        <v>7995101.3700000001</v>
      </c>
    </row>
    <row r="9" spans="1:4" x14ac:dyDescent="0.3">
      <c r="B9" s="6" t="s">
        <v>69</v>
      </c>
      <c r="C9" s="35">
        <f>SUM(C7:C8)</f>
        <v>20011428.25</v>
      </c>
      <c r="D9" s="35">
        <f>SUM(D7:D8)</f>
        <v>20011428.25</v>
      </c>
    </row>
    <row r="11" spans="1:4" x14ac:dyDescent="0.3">
      <c r="A11" s="43"/>
      <c r="B11" s="38"/>
      <c r="C11" s="45" t="s">
        <v>135</v>
      </c>
      <c r="D11" s="7"/>
    </row>
    <row r="12" spans="1:4" x14ac:dyDescent="0.3">
      <c r="A12" s="43"/>
      <c r="B12" s="41" t="s">
        <v>92</v>
      </c>
      <c r="C12" s="46">
        <f>SUM(C13:C19)</f>
        <v>12016326.880000003</v>
      </c>
      <c r="D12" s="7"/>
    </row>
    <row r="13" spans="1:4" x14ac:dyDescent="0.3">
      <c r="A13" s="44"/>
      <c r="B13" s="39" t="s">
        <v>72</v>
      </c>
      <c r="C13" s="47">
        <v>4667749.34</v>
      </c>
      <c r="D13" s="7"/>
    </row>
    <row r="14" spans="1:4" x14ac:dyDescent="0.3">
      <c r="A14" s="44"/>
      <c r="B14" s="39" t="s">
        <v>73</v>
      </c>
      <c r="C14" s="47">
        <v>566376.37</v>
      </c>
      <c r="D14" s="7"/>
    </row>
    <row r="15" spans="1:4" x14ac:dyDescent="0.3">
      <c r="A15" s="44"/>
      <c r="B15" s="39" t="s">
        <v>74</v>
      </c>
      <c r="C15" s="47">
        <v>4522240</v>
      </c>
      <c r="D15" s="7"/>
    </row>
    <row r="16" spans="1:4" x14ac:dyDescent="0.3">
      <c r="A16" s="44"/>
      <c r="B16" s="39" t="s">
        <v>75</v>
      </c>
      <c r="C16" s="47">
        <v>1360832.71</v>
      </c>
      <c r="D16" s="7"/>
    </row>
    <row r="17" spans="1:4" x14ac:dyDescent="0.3">
      <c r="A17" s="44"/>
      <c r="B17" s="39" t="s">
        <v>76</v>
      </c>
      <c r="C17" s="47">
        <v>534028.46</v>
      </c>
      <c r="D17" s="7"/>
    </row>
    <row r="18" spans="1:4" x14ac:dyDescent="0.3">
      <c r="A18" s="44"/>
      <c r="B18" s="39" t="s">
        <v>77</v>
      </c>
      <c r="C18" s="47">
        <v>344100</v>
      </c>
      <c r="D18" s="7"/>
    </row>
    <row r="19" spans="1:4" x14ac:dyDescent="0.3">
      <c r="A19" s="44"/>
      <c r="B19" s="39" t="s">
        <v>98</v>
      </c>
      <c r="C19" s="47">
        <v>21000</v>
      </c>
      <c r="D19" s="7"/>
    </row>
    <row r="20" spans="1:4" x14ac:dyDescent="0.3">
      <c r="A20" s="44"/>
      <c r="B20" s="39"/>
      <c r="C20" s="47"/>
      <c r="D20" s="7"/>
    </row>
    <row r="21" spans="1:4" x14ac:dyDescent="0.3">
      <c r="A21" s="44"/>
      <c r="B21" s="42" t="s">
        <v>93</v>
      </c>
      <c r="C21" s="48">
        <f>SUM(C22:C28)</f>
        <v>12016326.879999999</v>
      </c>
      <c r="D21" s="7"/>
    </row>
    <row r="22" spans="1:4" x14ac:dyDescent="0.3">
      <c r="A22" s="44"/>
      <c r="B22" s="39" t="s">
        <v>84</v>
      </c>
      <c r="C22" s="47">
        <v>2754481.61</v>
      </c>
      <c r="D22" s="7"/>
    </row>
    <row r="23" spans="1:4" x14ac:dyDescent="0.3">
      <c r="A23" s="44"/>
      <c r="B23" s="39" t="s">
        <v>74</v>
      </c>
      <c r="C23" s="47">
        <v>1212500</v>
      </c>
      <c r="D23" s="7"/>
    </row>
    <row r="24" spans="1:4" x14ac:dyDescent="0.3">
      <c r="A24" s="44"/>
      <c r="B24" s="39" t="s">
        <v>85</v>
      </c>
      <c r="C24" s="47">
        <v>8030045.2699999996</v>
      </c>
      <c r="D24" s="7"/>
    </row>
    <row r="25" spans="1:4" x14ac:dyDescent="0.3">
      <c r="A25" s="44"/>
      <c r="B25" s="39" t="s">
        <v>86</v>
      </c>
      <c r="C25" s="47">
        <v>0</v>
      </c>
      <c r="D25" s="7"/>
    </row>
    <row r="26" spans="1:4" x14ac:dyDescent="0.3">
      <c r="A26" s="44"/>
      <c r="B26" s="39" t="s">
        <v>87</v>
      </c>
      <c r="C26" s="47">
        <v>0</v>
      </c>
      <c r="D26" s="7"/>
    </row>
    <row r="27" spans="1:4" x14ac:dyDescent="0.3">
      <c r="A27" s="44"/>
      <c r="B27" s="39" t="s">
        <v>88</v>
      </c>
      <c r="C27" s="47">
        <v>0</v>
      </c>
      <c r="D27" s="7"/>
    </row>
    <row r="28" spans="1:4" x14ac:dyDescent="0.3">
      <c r="A28" s="44"/>
      <c r="B28" s="39" t="s">
        <v>114</v>
      </c>
      <c r="C28" s="47">
        <v>19300</v>
      </c>
      <c r="D28" s="7"/>
    </row>
    <row r="29" spans="1:4" x14ac:dyDescent="0.3">
      <c r="A29" s="44"/>
      <c r="B29" s="39"/>
      <c r="C29" s="40"/>
      <c r="D29" s="7"/>
    </row>
    <row r="30" spans="1:4" x14ac:dyDescent="0.3">
      <c r="A30" s="44"/>
      <c r="B30" s="42" t="s">
        <v>94</v>
      </c>
      <c r="C30" s="48">
        <f>SUM(C31:C36)</f>
        <v>7995101.3700000001</v>
      </c>
      <c r="D30" s="7"/>
    </row>
    <row r="31" spans="1:4" x14ac:dyDescent="0.3">
      <c r="A31" s="44"/>
      <c r="B31" s="39" t="s">
        <v>80</v>
      </c>
      <c r="C31" s="47">
        <v>1703000</v>
      </c>
      <c r="D31" s="7"/>
    </row>
    <row r="32" spans="1:4" x14ac:dyDescent="0.3">
      <c r="A32" s="44"/>
      <c r="B32" s="39" t="s">
        <v>81</v>
      </c>
      <c r="C32" s="47">
        <v>26100</v>
      </c>
      <c r="D32" s="7"/>
    </row>
    <row r="33" spans="1:4" x14ac:dyDescent="0.3">
      <c r="A33" s="44"/>
      <c r="B33" s="39" t="s">
        <v>82</v>
      </c>
      <c r="C33" s="47">
        <v>1409724.37</v>
      </c>
      <c r="D33" s="7"/>
    </row>
    <row r="34" spans="1:4" x14ac:dyDescent="0.3">
      <c r="A34" s="44"/>
      <c r="B34" s="39" t="s">
        <v>83</v>
      </c>
      <c r="C34" s="47">
        <v>3423777</v>
      </c>
      <c r="D34" s="7"/>
    </row>
    <row r="35" spans="1:4" x14ac:dyDescent="0.3">
      <c r="A35" s="44"/>
      <c r="B35" s="39" t="s">
        <v>74</v>
      </c>
      <c r="C35" s="47">
        <v>1212500</v>
      </c>
      <c r="D35" s="7"/>
    </row>
    <row r="36" spans="1:4" x14ac:dyDescent="0.3">
      <c r="A36" s="44"/>
      <c r="B36" s="39" t="s">
        <v>78</v>
      </c>
      <c r="C36" s="47">
        <v>220000</v>
      </c>
      <c r="D36" s="7"/>
    </row>
    <row r="37" spans="1:4" x14ac:dyDescent="0.3">
      <c r="A37" s="44"/>
      <c r="B37" s="39"/>
      <c r="C37" s="47"/>
      <c r="D37" s="7"/>
    </row>
    <row r="38" spans="1:4" x14ac:dyDescent="0.3">
      <c r="A38" s="44"/>
      <c r="B38" s="42" t="s">
        <v>95</v>
      </c>
      <c r="C38" s="48">
        <f>SUM(C39:C44)</f>
        <v>7995101.3700000001</v>
      </c>
      <c r="D38" s="7"/>
    </row>
    <row r="39" spans="1:4" x14ac:dyDescent="0.3">
      <c r="A39" s="44"/>
      <c r="B39" s="39" t="s">
        <v>89</v>
      </c>
      <c r="C39" s="47">
        <v>2586485</v>
      </c>
      <c r="D39" s="7"/>
    </row>
    <row r="40" spans="1:4" x14ac:dyDescent="0.3">
      <c r="A40" s="44"/>
      <c r="B40" s="39" t="s">
        <v>90</v>
      </c>
      <c r="C40" s="47">
        <v>566376.37</v>
      </c>
      <c r="D40" s="7"/>
    </row>
    <row r="41" spans="1:4" x14ac:dyDescent="0.3">
      <c r="A41" s="44"/>
      <c r="B41" s="39" t="s">
        <v>74</v>
      </c>
      <c r="C41" s="47">
        <v>4522240</v>
      </c>
      <c r="D41" s="7"/>
    </row>
    <row r="42" spans="1:4" x14ac:dyDescent="0.3">
      <c r="A42" s="44"/>
      <c r="B42" s="39" t="s">
        <v>78</v>
      </c>
      <c r="C42" s="47">
        <v>220000</v>
      </c>
      <c r="D42" s="7"/>
    </row>
    <row r="43" spans="1:4" x14ac:dyDescent="0.3">
      <c r="A43" s="44"/>
      <c r="B43" s="39" t="s">
        <v>101</v>
      </c>
      <c r="C43" s="47">
        <v>0</v>
      </c>
      <c r="D43" s="7"/>
    </row>
    <row r="44" spans="1:4" x14ac:dyDescent="0.3">
      <c r="A44" s="44"/>
      <c r="B44" s="39" t="s">
        <v>91</v>
      </c>
      <c r="C44" s="47">
        <v>100000</v>
      </c>
      <c r="D44" s="7"/>
    </row>
    <row r="46" spans="1:4" x14ac:dyDescent="0.3">
      <c r="B46" s="33"/>
      <c r="C46" s="37"/>
      <c r="D46" s="37"/>
    </row>
    <row r="47" spans="1:4" x14ac:dyDescent="0.3">
      <c r="B47" s="61" t="s">
        <v>112</v>
      </c>
    </row>
    <row r="48" spans="1:4" x14ac:dyDescent="0.3">
      <c r="B48" s="54"/>
    </row>
    <row r="49" spans="1:4" x14ac:dyDescent="0.3">
      <c r="B49" s="32" t="s">
        <v>135</v>
      </c>
      <c r="C49" s="35" t="s">
        <v>66</v>
      </c>
      <c r="D49" s="35" t="s">
        <v>67</v>
      </c>
    </row>
    <row r="50" spans="1:4" x14ac:dyDescent="0.3">
      <c r="B50" s="6" t="s">
        <v>68</v>
      </c>
      <c r="C50" s="36">
        <v>11468416.07</v>
      </c>
      <c r="D50" s="36">
        <v>11468416.07</v>
      </c>
    </row>
    <row r="51" spans="1:4" x14ac:dyDescent="0.3">
      <c r="B51" s="6" t="s">
        <v>0</v>
      </c>
      <c r="C51" s="36">
        <v>6321675.8499999996</v>
      </c>
      <c r="D51" s="36">
        <v>6321675.8499999996</v>
      </c>
    </row>
    <row r="52" spans="1:4" x14ac:dyDescent="0.3">
      <c r="B52" s="6" t="s">
        <v>69</v>
      </c>
      <c r="C52" s="35">
        <f>SUM(C50:C51)</f>
        <v>17790091.920000002</v>
      </c>
      <c r="D52" s="35">
        <f>SUM(D50:D51)</f>
        <v>17790091.920000002</v>
      </c>
    </row>
    <row r="53" spans="1:4" x14ac:dyDescent="0.3">
      <c r="B53" s="33"/>
      <c r="C53" s="37"/>
      <c r="D53" s="37"/>
    </row>
    <row r="54" spans="1:4" x14ac:dyDescent="0.3">
      <c r="A54" s="43"/>
      <c r="B54" s="38"/>
      <c r="C54" s="45" t="s">
        <v>135</v>
      </c>
      <c r="D54" s="7"/>
    </row>
    <row r="55" spans="1:4" x14ac:dyDescent="0.3">
      <c r="A55" s="43"/>
      <c r="B55" s="41" t="s">
        <v>92</v>
      </c>
      <c r="C55" s="46">
        <f>SUM(C56:C62)</f>
        <v>11468416.07</v>
      </c>
      <c r="D55" s="7"/>
    </row>
    <row r="56" spans="1:4" x14ac:dyDescent="0.3">
      <c r="A56" s="44"/>
      <c r="B56" s="39" t="s">
        <v>72</v>
      </c>
      <c r="C56" s="47">
        <v>5755114</v>
      </c>
      <c r="D56" s="7"/>
    </row>
    <row r="57" spans="1:4" x14ac:dyDescent="0.3">
      <c r="A57" s="44"/>
      <c r="B57" s="39" t="s">
        <v>73</v>
      </c>
      <c r="C57" s="47">
        <v>3458990.82</v>
      </c>
      <c r="D57" s="7"/>
    </row>
    <row r="58" spans="1:4" x14ac:dyDescent="0.3">
      <c r="A58" s="44"/>
      <c r="B58" s="39" t="s">
        <v>74</v>
      </c>
      <c r="C58" s="47">
        <v>1732420</v>
      </c>
      <c r="D58" s="7"/>
    </row>
    <row r="59" spans="1:4" x14ac:dyDescent="0.3">
      <c r="A59" s="44"/>
      <c r="B59" s="39" t="s">
        <v>75</v>
      </c>
      <c r="C59" s="47">
        <v>264900</v>
      </c>
      <c r="D59" s="7"/>
    </row>
    <row r="60" spans="1:4" x14ac:dyDescent="0.3">
      <c r="A60" s="44"/>
      <c r="B60" s="39" t="s">
        <v>76</v>
      </c>
      <c r="C60" s="47">
        <v>175791.25</v>
      </c>
      <c r="D60" s="7"/>
    </row>
    <row r="61" spans="1:4" x14ac:dyDescent="0.3">
      <c r="A61" s="44"/>
      <c r="B61" s="39" t="s">
        <v>77</v>
      </c>
      <c r="C61" s="47">
        <v>56200</v>
      </c>
      <c r="D61" s="7"/>
    </row>
    <row r="62" spans="1:4" x14ac:dyDescent="0.3">
      <c r="A62" s="44"/>
      <c r="B62" s="39" t="s">
        <v>98</v>
      </c>
      <c r="C62" s="47">
        <v>25000</v>
      </c>
      <c r="D62" s="7"/>
    </row>
    <row r="63" spans="1:4" x14ac:dyDescent="0.3">
      <c r="A63" s="44"/>
      <c r="B63" s="39"/>
      <c r="C63" s="47"/>
      <c r="D63" s="7"/>
    </row>
    <row r="64" spans="1:4" x14ac:dyDescent="0.3">
      <c r="A64" s="44"/>
      <c r="B64" s="42" t="s">
        <v>93</v>
      </c>
      <c r="C64" s="48">
        <f>SUM(C65:C71)</f>
        <v>11468416.07</v>
      </c>
      <c r="D64" s="7"/>
    </row>
    <row r="65" spans="1:4" x14ac:dyDescent="0.3">
      <c r="A65" s="44"/>
      <c r="B65" s="39" t="s">
        <v>84</v>
      </c>
      <c r="C65" s="47">
        <v>4281116.07</v>
      </c>
      <c r="D65" s="7"/>
    </row>
    <row r="66" spans="1:4" x14ac:dyDescent="0.3">
      <c r="A66" s="44"/>
      <c r="B66" s="39" t="s">
        <v>74</v>
      </c>
      <c r="C66" s="47">
        <v>482100</v>
      </c>
      <c r="D66" s="7"/>
    </row>
    <row r="67" spans="1:4" x14ac:dyDescent="0.3">
      <c r="A67" s="44"/>
      <c r="B67" s="39" t="s">
        <v>85</v>
      </c>
      <c r="C67" s="47">
        <v>5720000</v>
      </c>
      <c r="D67" s="7"/>
    </row>
    <row r="68" spans="1:4" x14ac:dyDescent="0.3">
      <c r="A68" s="44"/>
      <c r="B68" s="39" t="s">
        <v>86</v>
      </c>
      <c r="C68" s="47">
        <v>0</v>
      </c>
      <c r="D68" s="7"/>
    </row>
    <row r="69" spans="1:4" x14ac:dyDescent="0.3">
      <c r="A69" s="44"/>
      <c r="B69" s="39" t="s">
        <v>87</v>
      </c>
      <c r="C69" s="47">
        <v>962000</v>
      </c>
      <c r="D69" s="7"/>
    </row>
    <row r="70" spans="1:4" x14ac:dyDescent="0.3">
      <c r="A70" s="44"/>
      <c r="B70" s="39" t="s">
        <v>88</v>
      </c>
      <c r="C70" s="47">
        <v>0</v>
      </c>
      <c r="D70" s="7"/>
    </row>
    <row r="71" spans="1:4" x14ac:dyDescent="0.3">
      <c r="A71" s="44"/>
      <c r="B71" s="39" t="s">
        <v>114</v>
      </c>
      <c r="C71" s="47">
        <v>23200</v>
      </c>
      <c r="D71" s="7"/>
    </row>
    <row r="72" spans="1:4" x14ac:dyDescent="0.3">
      <c r="A72" s="44"/>
      <c r="B72" s="39"/>
      <c r="C72" s="40"/>
      <c r="D72" s="7"/>
    </row>
    <row r="73" spans="1:4" x14ac:dyDescent="0.3">
      <c r="A73" s="44"/>
      <c r="B73" s="42" t="s">
        <v>94</v>
      </c>
      <c r="C73" s="48">
        <f>SUM(C74:C79)</f>
        <v>6321675.8499999996</v>
      </c>
      <c r="D73" s="7"/>
    </row>
    <row r="74" spans="1:4" x14ac:dyDescent="0.3">
      <c r="A74" s="44"/>
      <c r="B74" s="39" t="s">
        <v>80</v>
      </c>
      <c r="C74" s="47">
        <v>430300</v>
      </c>
      <c r="D74" s="7"/>
    </row>
    <row r="75" spans="1:4" x14ac:dyDescent="0.3">
      <c r="A75" s="44"/>
      <c r="B75" s="39" t="s">
        <v>81</v>
      </c>
      <c r="C75" s="47">
        <v>29684</v>
      </c>
      <c r="D75" s="7"/>
    </row>
    <row r="76" spans="1:4" x14ac:dyDescent="0.3">
      <c r="A76" s="44"/>
      <c r="B76" s="39" t="s">
        <v>82</v>
      </c>
      <c r="C76" s="47">
        <v>1535701.96</v>
      </c>
      <c r="D76" s="7"/>
    </row>
    <row r="77" spans="1:4" x14ac:dyDescent="0.3">
      <c r="A77" s="44"/>
      <c r="B77" s="39" t="s">
        <v>83</v>
      </c>
      <c r="C77" s="47">
        <v>3743889.89</v>
      </c>
      <c r="D77" s="7"/>
    </row>
    <row r="78" spans="1:4" x14ac:dyDescent="0.3">
      <c r="A78" s="44"/>
      <c r="B78" s="39" t="s">
        <v>74</v>
      </c>
      <c r="C78" s="47">
        <v>482100</v>
      </c>
      <c r="D78" s="7"/>
    </row>
    <row r="79" spans="1:4" x14ac:dyDescent="0.3">
      <c r="A79" s="44"/>
      <c r="B79" s="39" t="s">
        <v>78</v>
      </c>
      <c r="C79" s="47">
        <v>100000</v>
      </c>
      <c r="D79" s="7"/>
    </row>
    <row r="80" spans="1:4" x14ac:dyDescent="0.3">
      <c r="A80" s="44"/>
      <c r="B80" s="39"/>
      <c r="C80" s="47"/>
      <c r="D80" s="7"/>
    </row>
    <row r="81" spans="1:4" x14ac:dyDescent="0.3">
      <c r="A81" s="44"/>
      <c r="B81" s="42" t="s">
        <v>95</v>
      </c>
      <c r="C81" s="48">
        <f>SUM(C82:C89)</f>
        <v>6321675.8499999996</v>
      </c>
      <c r="D81" s="7"/>
    </row>
    <row r="82" spans="1:4" x14ac:dyDescent="0.3">
      <c r="A82" s="44"/>
      <c r="B82" s="39" t="s">
        <v>89</v>
      </c>
      <c r="C82" s="47">
        <v>1030265.03</v>
      </c>
      <c r="D82" s="7"/>
    </row>
    <row r="83" spans="1:4" x14ac:dyDescent="0.3">
      <c r="A83" s="44"/>
      <c r="B83" s="39" t="s">
        <v>90</v>
      </c>
      <c r="C83" s="47">
        <v>3458990.82</v>
      </c>
      <c r="D83" s="7"/>
    </row>
    <row r="84" spans="1:4" x14ac:dyDescent="0.3">
      <c r="A84" s="44"/>
      <c r="B84" s="39" t="s">
        <v>74</v>
      </c>
      <c r="C84" s="47">
        <v>1732420</v>
      </c>
      <c r="D84" s="7"/>
    </row>
    <row r="85" spans="1:4" x14ac:dyDescent="0.3">
      <c r="A85" s="44"/>
      <c r="B85" s="39" t="s">
        <v>78</v>
      </c>
      <c r="C85" s="47">
        <v>100000</v>
      </c>
      <c r="D85" s="7"/>
    </row>
    <row r="86" spans="1:4" x14ac:dyDescent="0.3">
      <c r="A86" s="44"/>
      <c r="B86" s="39" t="s">
        <v>101</v>
      </c>
      <c r="C86" s="47">
        <v>0</v>
      </c>
      <c r="D86" s="7"/>
    </row>
    <row r="87" spans="1:4" x14ac:dyDescent="0.3">
      <c r="A87" s="44"/>
      <c r="B87" s="39" t="s">
        <v>79</v>
      </c>
      <c r="C87" s="47">
        <v>0</v>
      </c>
      <c r="D87" s="7"/>
    </row>
    <row r="88" spans="1:4" x14ac:dyDescent="0.3">
      <c r="A88" s="44"/>
      <c r="B88" s="39" t="s">
        <v>102</v>
      </c>
      <c r="C88" s="47">
        <v>0</v>
      </c>
      <c r="D88" s="7"/>
    </row>
    <row r="89" spans="1:4" x14ac:dyDescent="0.3">
      <c r="B89" t="s">
        <v>115</v>
      </c>
      <c r="C89" s="55">
        <v>0</v>
      </c>
    </row>
    <row r="95" spans="1:4" x14ac:dyDescent="0.3">
      <c r="B95" s="61" t="s">
        <v>71</v>
      </c>
    </row>
    <row r="97" spans="1:4" x14ac:dyDescent="0.3">
      <c r="B97" s="32" t="s">
        <v>135</v>
      </c>
      <c r="C97" s="35" t="s">
        <v>66</v>
      </c>
      <c r="D97" s="35" t="s">
        <v>67</v>
      </c>
    </row>
    <row r="98" spans="1:4" x14ac:dyDescent="0.3">
      <c r="B98" s="6" t="s">
        <v>68</v>
      </c>
      <c r="C98" s="36">
        <v>216780</v>
      </c>
      <c r="D98" s="36">
        <v>216780</v>
      </c>
    </row>
    <row r="99" spans="1:4" x14ac:dyDescent="0.3">
      <c r="B99" s="6" t="s">
        <v>0</v>
      </c>
      <c r="C99" s="36">
        <v>231854.76</v>
      </c>
      <c r="D99" s="36">
        <v>231854.76</v>
      </c>
    </row>
    <row r="100" spans="1:4" x14ac:dyDescent="0.3">
      <c r="B100" s="6" t="s">
        <v>69</v>
      </c>
      <c r="C100" s="35">
        <f>SUM(C98:C99)</f>
        <v>448634.76</v>
      </c>
      <c r="D100" s="35">
        <f>SUM(D98:D99)</f>
        <v>448634.76</v>
      </c>
    </row>
    <row r="101" spans="1:4" x14ac:dyDescent="0.3">
      <c r="B101" s="33"/>
      <c r="C101" s="37"/>
      <c r="D101" s="37"/>
    </row>
    <row r="102" spans="1:4" x14ac:dyDescent="0.3">
      <c r="A102" s="43"/>
      <c r="B102" s="38"/>
      <c r="C102" s="45" t="s">
        <v>135</v>
      </c>
      <c r="D102" s="7"/>
    </row>
    <row r="103" spans="1:4" x14ac:dyDescent="0.3">
      <c r="A103" s="43"/>
      <c r="B103" s="41" t="s">
        <v>92</v>
      </c>
      <c r="C103" s="46">
        <f>SUM(C104:C109)</f>
        <v>216780</v>
      </c>
      <c r="D103" s="7"/>
    </row>
    <row r="104" spans="1:4" x14ac:dyDescent="0.3">
      <c r="A104" s="44"/>
      <c r="B104" s="39" t="s">
        <v>72</v>
      </c>
      <c r="C104" s="47">
        <v>103100</v>
      </c>
      <c r="D104" s="7"/>
    </row>
    <row r="105" spans="1:4" x14ac:dyDescent="0.3">
      <c r="A105" s="44"/>
      <c r="B105" s="39" t="s">
        <v>73</v>
      </c>
      <c r="C105" s="47">
        <v>0</v>
      </c>
      <c r="D105" s="7"/>
    </row>
    <row r="106" spans="1:4" x14ac:dyDescent="0.3">
      <c r="A106" s="44"/>
      <c r="B106" s="39" t="s">
        <v>74</v>
      </c>
      <c r="C106" s="47">
        <v>104180</v>
      </c>
      <c r="D106" s="7"/>
    </row>
    <row r="107" spans="1:4" x14ac:dyDescent="0.3">
      <c r="A107" s="44"/>
      <c r="B107" s="39" t="s">
        <v>75</v>
      </c>
      <c r="C107" s="47">
        <v>700</v>
      </c>
      <c r="D107" s="7"/>
    </row>
    <row r="108" spans="1:4" x14ac:dyDescent="0.3">
      <c r="A108" s="44"/>
      <c r="B108" s="39" t="s">
        <v>76</v>
      </c>
      <c r="C108" s="47">
        <v>3800</v>
      </c>
      <c r="D108" s="7"/>
    </row>
    <row r="109" spans="1:4" x14ac:dyDescent="0.3">
      <c r="A109" s="44"/>
      <c r="B109" s="39" t="s">
        <v>77</v>
      </c>
      <c r="C109" s="47">
        <v>5000</v>
      </c>
      <c r="D109" s="7"/>
    </row>
    <row r="110" spans="1:4" x14ac:dyDescent="0.3">
      <c r="A110" s="44"/>
      <c r="B110" s="39"/>
      <c r="C110" s="47"/>
      <c r="D110" s="7"/>
    </row>
    <row r="111" spans="1:4" x14ac:dyDescent="0.3">
      <c r="A111" s="44"/>
      <c r="B111" s="42" t="s">
        <v>93</v>
      </c>
      <c r="C111" s="48">
        <f t="shared" ref="C111" si="0">SUM(C112:C117)</f>
        <v>216780</v>
      </c>
      <c r="D111" s="7"/>
    </row>
    <row r="112" spans="1:4" x14ac:dyDescent="0.3">
      <c r="A112" s="44"/>
      <c r="B112" s="39" t="s">
        <v>84</v>
      </c>
      <c r="C112" s="47">
        <v>60437.67</v>
      </c>
      <c r="D112" s="7"/>
    </row>
    <row r="113" spans="1:4" x14ac:dyDescent="0.3">
      <c r="A113" s="44"/>
      <c r="B113" s="39" t="s">
        <v>74</v>
      </c>
      <c r="C113" s="47">
        <v>47250</v>
      </c>
      <c r="D113" s="7"/>
    </row>
    <row r="114" spans="1:4" x14ac:dyDescent="0.3">
      <c r="A114" s="44"/>
      <c r="B114" s="39" t="s">
        <v>85</v>
      </c>
      <c r="C114" s="47">
        <v>1000</v>
      </c>
      <c r="D114" s="7"/>
    </row>
    <row r="115" spans="1:4" x14ac:dyDescent="0.3">
      <c r="A115" s="44"/>
      <c r="B115" s="39" t="s">
        <v>86</v>
      </c>
      <c r="C115" s="47">
        <v>0</v>
      </c>
      <c r="D115" s="7"/>
    </row>
    <row r="116" spans="1:4" x14ac:dyDescent="0.3">
      <c r="A116" s="44"/>
      <c r="B116" s="39" t="s">
        <v>87</v>
      </c>
      <c r="C116" s="47">
        <v>82000</v>
      </c>
      <c r="D116" s="7"/>
    </row>
    <row r="117" spans="1:4" x14ac:dyDescent="0.3">
      <c r="A117" s="44"/>
      <c r="B117" s="39" t="s">
        <v>88</v>
      </c>
      <c r="C117" s="47">
        <v>26092.33</v>
      </c>
      <c r="D117" s="7"/>
    </row>
    <row r="118" spans="1:4" x14ac:dyDescent="0.3">
      <c r="A118" s="44"/>
      <c r="B118" s="39"/>
      <c r="C118" s="40"/>
      <c r="D118" s="7"/>
    </row>
    <row r="119" spans="1:4" x14ac:dyDescent="0.3">
      <c r="A119" s="44"/>
      <c r="B119" s="42" t="s">
        <v>94</v>
      </c>
      <c r="C119" s="48">
        <f>SUM(C120:C126)</f>
        <v>231854.76</v>
      </c>
      <c r="D119" s="7"/>
    </row>
    <row r="120" spans="1:4" x14ac:dyDescent="0.3">
      <c r="A120" s="44"/>
      <c r="B120" s="39" t="s">
        <v>80</v>
      </c>
      <c r="C120" s="47">
        <v>43000</v>
      </c>
      <c r="D120" s="7"/>
    </row>
    <row r="121" spans="1:4" x14ac:dyDescent="0.3">
      <c r="A121" s="44"/>
      <c r="B121" s="39" t="s">
        <v>89</v>
      </c>
      <c r="C121" s="47">
        <v>0</v>
      </c>
      <c r="D121" s="7"/>
    </row>
    <row r="122" spans="1:4" x14ac:dyDescent="0.3">
      <c r="A122" s="44"/>
      <c r="B122" s="39" t="s">
        <v>81</v>
      </c>
      <c r="C122" s="47">
        <v>0</v>
      </c>
      <c r="D122" s="7"/>
    </row>
    <row r="123" spans="1:4" x14ac:dyDescent="0.3">
      <c r="A123" s="44"/>
      <c r="B123" s="39" t="s">
        <v>82</v>
      </c>
      <c r="C123" s="47">
        <v>37500</v>
      </c>
      <c r="D123" s="7"/>
    </row>
    <row r="124" spans="1:4" x14ac:dyDescent="0.3">
      <c r="A124" s="44"/>
      <c r="B124" s="39" t="s">
        <v>83</v>
      </c>
      <c r="C124" s="47">
        <v>104104.76</v>
      </c>
      <c r="D124" s="7"/>
    </row>
    <row r="125" spans="1:4" x14ac:dyDescent="0.3">
      <c r="A125" s="44"/>
      <c r="B125" s="39" t="s">
        <v>74</v>
      </c>
      <c r="C125" s="47">
        <v>47250</v>
      </c>
      <c r="D125" s="7"/>
    </row>
    <row r="126" spans="1:4" x14ac:dyDescent="0.3">
      <c r="A126" s="44"/>
      <c r="B126" s="39" t="s">
        <v>78</v>
      </c>
      <c r="C126" s="47">
        <v>0</v>
      </c>
      <c r="D126" s="7"/>
    </row>
    <row r="127" spans="1:4" x14ac:dyDescent="0.3">
      <c r="A127" s="44"/>
      <c r="B127" s="39"/>
      <c r="C127" s="47"/>
      <c r="D127" s="7"/>
    </row>
    <row r="128" spans="1:4" x14ac:dyDescent="0.3">
      <c r="A128" s="44"/>
      <c r="B128" s="42" t="s">
        <v>95</v>
      </c>
      <c r="C128" s="48">
        <f>SUM(C129:C135)</f>
        <v>231854.76</v>
      </c>
      <c r="D128" s="7"/>
    </row>
    <row r="129" spans="1:4" x14ac:dyDescent="0.3">
      <c r="A129" s="44"/>
      <c r="B129" s="39" t="s">
        <v>89</v>
      </c>
      <c r="C129" s="47">
        <v>124314.76</v>
      </c>
      <c r="D129" s="7"/>
    </row>
    <row r="130" spans="1:4" x14ac:dyDescent="0.3">
      <c r="A130" s="44"/>
      <c r="B130" s="39" t="s">
        <v>90</v>
      </c>
      <c r="C130" s="47">
        <v>0</v>
      </c>
      <c r="D130" s="7"/>
    </row>
    <row r="131" spans="1:4" x14ac:dyDescent="0.3">
      <c r="A131" s="44"/>
      <c r="B131" s="39" t="s">
        <v>74</v>
      </c>
      <c r="C131" s="47">
        <v>104180</v>
      </c>
      <c r="D131" s="7"/>
    </row>
    <row r="132" spans="1:4" x14ac:dyDescent="0.3">
      <c r="A132" s="44"/>
      <c r="B132" s="39" t="s">
        <v>101</v>
      </c>
      <c r="C132" s="47">
        <v>0</v>
      </c>
      <c r="D132" s="7"/>
    </row>
    <row r="133" spans="1:4" x14ac:dyDescent="0.3">
      <c r="A133" s="44"/>
      <c r="B133" s="39" t="s">
        <v>78</v>
      </c>
      <c r="C133" s="47">
        <v>0</v>
      </c>
      <c r="D133" s="7"/>
    </row>
    <row r="134" spans="1:4" x14ac:dyDescent="0.3">
      <c r="A134" s="44"/>
      <c r="B134" s="39" t="s">
        <v>104</v>
      </c>
      <c r="C134" s="47">
        <v>0</v>
      </c>
      <c r="D134" s="7"/>
    </row>
    <row r="135" spans="1:4" x14ac:dyDescent="0.3">
      <c r="A135" s="44"/>
      <c r="B135" s="39" t="s">
        <v>116</v>
      </c>
      <c r="C135" s="47">
        <v>3360</v>
      </c>
      <c r="D135" s="7"/>
    </row>
    <row r="136" spans="1:4" x14ac:dyDescent="0.3">
      <c r="A136" s="44"/>
      <c r="B136" s="39"/>
      <c r="C136" s="47"/>
      <c r="D136" s="7"/>
    </row>
    <row r="137" spans="1:4" x14ac:dyDescent="0.3">
      <c r="A137" s="44"/>
      <c r="B137" s="39"/>
      <c r="C137" s="47"/>
      <c r="D137" s="7"/>
    </row>
    <row r="138" spans="1:4" x14ac:dyDescent="0.3">
      <c r="B138" s="61" t="s">
        <v>70</v>
      </c>
    </row>
    <row r="140" spans="1:4" x14ac:dyDescent="0.3">
      <c r="B140" s="32" t="s">
        <v>135</v>
      </c>
      <c r="C140" s="35" t="s">
        <v>66</v>
      </c>
      <c r="D140" s="35" t="s">
        <v>67</v>
      </c>
    </row>
    <row r="141" spans="1:4" x14ac:dyDescent="0.3">
      <c r="B141" s="6" t="s">
        <v>96</v>
      </c>
      <c r="C141" s="36">
        <v>1429895.99</v>
      </c>
      <c r="D141" s="36">
        <v>2960832.57</v>
      </c>
    </row>
    <row r="142" spans="1:4" x14ac:dyDescent="0.3">
      <c r="B142" s="6" t="s">
        <v>0</v>
      </c>
      <c r="C142" s="36">
        <v>2672351.17</v>
      </c>
      <c r="D142" s="36">
        <v>2672351.17</v>
      </c>
    </row>
    <row r="143" spans="1:4" x14ac:dyDescent="0.3">
      <c r="B143" s="6" t="s">
        <v>69</v>
      </c>
      <c r="C143" s="35">
        <f>SUM(C141:C142)</f>
        <v>4102247.16</v>
      </c>
      <c r="D143" s="35">
        <f>SUM(D141:D142)</f>
        <v>5633183.7400000002</v>
      </c>
    </row>
    <row r="144" spans="1:4" x14ac:dyDescent="0.3">
      <c r="B144" s="33"/>
      <c r="C144" s="37"/>
      <c r="D144" s="37"/>
    </row>
    <row r="145" spans="1:4" x14ac:dyDescent="0.3">
      <c r="A145" s="43"/>
      <c r="B145" s="38"/>
      <c r="C145" s="45" t="s">
        <v>135</v>
      </c>
      <c r="D145" s="7"/>
    </row>
    <row r="146" spans="1:4" x14ac:dyDescent="0.3">
      <c r="A146" s="43"/>
      <c r="B146" s="41" t="s">
        <v>92</v>
      </c>
      <c r="C146" s="46">
        <f>SUM(C147:C148)</f>
        <v>1429895.99</v>
      </c>
      <c r="D146" s="7"/>
    </row>
    <row r="147" spans="1:4" x14ac:dyDescent="0.3">
      <c r="A147" s="44"/>
      <c r="B147" s="39" t="s">
        <v>72</v>
      </c>
      <c r="C147" s="47">
        <v>111150</v>
      </c>
      <c r="D147" s="7"/>
    </row>
    <row r="148" spans="1:4" x14ac:dyDescent="0.3">
      <c r="A148" s="44"/>
      <c r="B148" s="39" t="s">
        <v>74</v>
      </c>
      <c r="C148" s="47">
        <v>1318745.99</v>
      </c>
      <c r="D148" s="7"/>
    </row>
    <row r="149" spans="1:4" x14ac:dyDescent="0.3">
      <c r="A149" s="44"/>
      <c r="B149" s="39"/>
      <c r="C149" s="47"/>
      <c r="D149" s="7"/>
    </row>
    <row r="150" spans="1:4" x14ac:dyDescent="0.3">
      <c r="A150" s="44"/>
      <c r="B150" s="42" t="s">
        <v>93</v>
      </c>
      <c r="C150" s="48">
        <f>SUM(C151:C152)</f>
        <v>2960832.57</v>
      </c>
      <c r="D150" s="7"/>
    </row>
    <row r="151" spans="1:4" x14ac:dyDescent="0.3">
      <c r="A151" s="44"/>
      <c r="B151" s="39" t="s">
        <v>84</v>
      </c>
      <c r="C151" s="47">
        <v>1607227.39</v>
      </c>
      <c r="D151" s="7"/>
    </row>
    <row r="152" spans="1:4" x14ac:dyDescent="0.3">
      <c r="A152" s="44"/>
      <c r="B152" s="39" t="s">
        <v>74</v>
      </c>
      <c r="C152" s="47">
        <v>1353605.18</v>
      </c>
      <c r="D152" s="7"/>
    </row>
    <row r="153" spans="1:4" x14ac:dyDescent="0.3">
      <c r="A153" s="44"/>
      <c r="B153" s="39"/>
      <c r="C153" s="40"/>
      <c r="D153" s="7"/>
    </row>
    <row r="154" spans="1:4" x14ac:dyDescent="0.3">
      <c r="A154" s="44"/>
      <c r="B154" s="42" t="s">
        <v>94</v>
      </c>
      <c r="C154" s="48">
        <f>SUM(C155:C156)</f>
        <v>2672351.17</v>
      </c>
      <c r="D154" s="7"/>
    </row>
    <row r="155" spans="1:4" x14ac:dyDescent="0.3">
      <c r="A155" s="44"/>
      <c r="B155" s="39" t="s">
        <v>89</v>
      </c>
      <c r="C155" s="47">
        <v>1318745.99</v>
      </c>
      <c r="D155" s="7"/>
    </row>
    <row r="156" spans="1:4" x14ac:dyDescent="0.3">
      <c r="A156" s="44"/>
      <c r="B156" s="39" t="s">
        <v>74</v>
      </c>
      <c r="C156" s="47">
        <v>1353605.18</v>
      </c>
      <c r="D156" s="7"/>
    </row>
    <row r="157" spans="1:4" x14ac:dyDescent="0.3">
      <c r="A157" s="44"/>
      <c r="B157" s="39"/>
      <c r="C157" s="47"/>
      <c r="D157" s="7"/>
    </row>
    <row r="158" spans="1:4" x14ac:dyDescent="0.3">
      <c r="A158" s="44"/>
      <c r="B158" s="42" t="s">
        <v>95</v>
      </c>
      <c r="C158" s="48">
        <f>SUM(C159:C160)</f>
        <v>2672351.17</v>
      </c>
      <c r="D158" s="7"/>
    </row>
    <row r="159" spans="1:4" x14ac:dyDescent="0.3">
      <c r="A159" s="44"/>
      <c r="B159" s="39" t="s">
        <v>74</v>
      </c>
      <c r="C159" s="47">
        <v>1318745.99</v>
      </c>
      <c r="D159" s="7"/>
    </row>
    <row r="160" spans="1:4" x14ac:dyDescent="0.3">
      <c r="A160" s="44"/>
      <c r="B160" s="39" t="s">
        <v>80</v>
      </c>
      <c r="C160" s="47">
        <v>1353605.18</v>
      </c>
      <c r="D160" s="7"/>
    </row>
    <row r="162" spans="1:4" x14ac:dyDescent="0.3">
      <c r="B162" s="61" t="s">
        <v>97</v>
      </c>
    </row>
    <row r="164" spans="1:4" x14ac:dyDescent="0.3">
      <c r="B164" s="32" t="s">
        <v>135</v>
      </c>
      <c r="C164" s="35" t="s">
        <v>66</v>
      </c>
      <c r="D164" s="35" t="s">
        <v>67</v>
      </c>
    </row>
    <row r="165" spans="1:4" x14ac:dyDescent="0.3">
      <c r="B165" s="6" t="s">
        <v>96</v>
      </c>
      <c r="C165" s="36">
        <v>90546.14</v>
      </c>
      <c r="D165" s="36">
        <v>90546.14</v>
      </c>
    </row>
    <row r="166" spans="1:4" x14ac:dyDescent="0.3">
      <c r="B166" s="6" t="s">
        <v>0</v>
      </c>
      <c r="C166" s="36">
        <v>147291.66</v>
      </c>
      <c r="D166" s="36">
        <v>147291.66</v>
      </c>
    </row>
    <row r="167" spans="1:4" x14ac:dyDescent="0.3">
      <c r="B167" s="6" t="s">
        <v>69</v>
      </c>
      <c r="C167" s="35">
        <f>SUM(C165:C166)</f>
        <v>237837.8</v>
      </c>
      <c r="D167" s="35">
        <f>SUM(D165:D166)</f>
        <v>237837.8</v>
      </c>
    </row>
    <row r="168" spans="1:4" x14ac:dyDescent="0.3">
      <c r="B168" s="33"/>
      <c r="C168" s="37"/>
      <c r="D168" s="37"/>
    </row>
    <row r="169" spans="1:4" x14ac:dyDescent="0.3">
      <c r="A169" s="43"/>
      <c r="B169" s="38"/>
      <c r="C169" s="45" t="s">
        <v>135</v>
      </c>
      <c r="D169" s="7"/>
    </row>
    <row r="170" spans="1:4" x14ac:dyDescent="0.3">
      <c r="A170" s="43"/>
      <c r="B170" s="41" t="s">
        <v>92</v>
      </c>
      <c r="C170" s="46">
        <f>SUM(C171:C174)</f>
        <v>90546.14</v>
      </c>
      <c r="D170" s="7"/>
    </row>
    <row r="171" spans="1:4" x14ac:dyDescent="0.3">
      <c r="A171" s="44"/>
      <c r="B171" s="39" t="s">
        <v>72</v>
      </c>
      <c r="C171" s="47">
        <v>33700</v>
      </c>
      <c r="D171" s="7"/>
    </row>
    <row r="172" spans="1:4" x14ac:dyDescent="0.3">
      <c r="A172" s="44"/>
      <c r="B172" s="39" t="s">
        <v>117</v>
      </c>
      <c r="C172" s="47">
        <v>0.31</v>
      </c>
      <c r="D172" s="7"/>
    </row>
    <row r="173" spans="1:4" x14ac:dyDescent="0.3">
      <c r="A173" s="44"/>
      <c r="B173" s="39" t="s">
        <v>74</v>
      </c>
      <c r="C173" s="47">
        <v>56795.83</v>
      </c>
      <c r="D173" s="7"/>
    </row>
    <row r="174" spans="1:4" x14ac:dyDescent="0.3">
      <c r="A174" s="44"/>
      <c r="B174" s="39" t="s">
        <v>75</v>
      </c>
      <c r="C174" s="47">
        <v>50</v>
      </c>
      <c r="D174" s="7"/>
    </row>
    <row r="175" spans="1:4" x14ac:dyDescent="0.3">
      <c r="A175" s="44"/>
      <c r="B175" s="39"/>
      <c r="C175" s="47"/>
      <c r="D175" s="7"/>
    </row>
    <row r="176" spans="1:4" x14ac:dyDescent="0.3">
      <c r="A176" s="44"/>
      <c r="B176" s="42" t="s">
        <v>93</v>
      </c>
      <c r="C176" s="48">
        <f>SUM(C177:C178)</f>
        <v>90546.14</v>
      </c>
      <c r="D176" s="7"/>
    </row>
    <row r="177" spans="1:4" x14ac:dyDescent="0.3">
      <c r="A177" s="44"/>
      <c r="B177" s="39" t="s">
        <v>74</v>
      </c>
      <c r="C177" s="47">
        <v>90495.83</v>
      </c>
      <c r="D177" s="7"/>
    </row>
    <row r="178" spans="1:4" x14ac:dyDescent="0.3">
      <c r="A178" s="44"/>
      <c r="B178" s="39" t="s">
        <v>85</v>
      </c>
      <c r="C178" s="47">
        <v>50.31</v>
      </c>
      <c r="D178" s="7"/>
    </row>
    <row r="179" spans="1:4" x14ac:dyDescent="0.3">
      <c r="A179" s="44"/>
      <c r="B179" s="39"/>
      <c r="C179" s="40"/>
      <c r="D179" s="7"/>
    </row>
    <row r="180" spans="1:4" x14ac:dyDescent="0.3">
      <c r="A180" s="44"/>
      <c r="B180" s="42" t="s">
        <v>94</v>
      </c>
      <c r="C180" s="48">
        <f>SUM(C181:C182)</f>
        <v>147291.66</v>
      </c>
      <c r="D180" s="7"/>
    </row>
    <row r="181" spans="1:4" x14ac:dyDescent="0.3">
      <c r="A181" s="44"/>
      <c r="B181" s="39" t="s">
        <v>89</v>
      </c>
      <c r="C181" s="47">
        <v>56795.83</v>
      </c>
      <c r="D181" s="7"/>
    </row>
    <row r="182" spans="1:4" x14ac:dyDescent="0.3">
      <c r="A182" s="44"/>
      <c r="B182" s="39" t="s">
        <v>74</v>
      </c>
      <c r="C182" s="47">
        <v>90495.83</v>
      </c>
      <c r="D182" s="7"/>
    </row>
    <row r="183" spans="1:4" x14ac:dyDescent="0.3">
      <c r="A183" s="44"/>
      <c r="B183" s="39"/>
      <c r="C183" s="47"/>
      <c r="D183" s="7"/>
    </row>
    <row r="184" spans="1:4" x14ac:dyDescent="0.3">
      <c r="A184" s="44"/>
      <c r="B184" s="42" t="s">
        <v>95</v>
      </c>
      <c r="C184" s="48">
        <f>SUM(C185:C186)</f>
        <v>147291.66</v>
      </c>
      <c r="D184" s="7"/>
    </row>
    <row r="185" spans="1:4" x14ac:dyDescent="0.3">
      <c r="A185" s="44"/>
      <c r="B185" s="39" t="s">
        <v>74</v>
      </c>
      <c r="C185" s="47">
        <v>56795.83</v>
      </c>
      <c r="D185" s="7"/>
    </row>
    <row r="186" spans="1:4" x14ac:dyDescent="0.3">
      <c r="A186" s="44"/>
      <c r="B186" s="39" t="s">
        <v>103</v>
      </c>
      <c r="C186" s="47">
        <v>90495.83</v>
      </c>
      <c r="D186" s="7"/>
    </row>
    <row r="187" spans="1:4" x14ac:dyDescent="0.3">
      <c r="B187" s="33"/>
      <c r="C187" s="37"/>
      <c r="D187" s="37"/>
    </row>
  </sheetData>
  <pageMargins left="0.31496062992125984" right="0.23622047244094491" top="0.36" bottom="0.43" header="0.31496062992125984" footer="0.35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Fonctionnement</vt:lpstr>
      <vt:lpstr>Investissement</vt:lpstr>
      <vt:lpstr>Taux fiscalité</vt:lpstr>
      <vt:lpstr>Budgets annexes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Henriquez Guy - SLA</dc:creator>
  <cp:lastModifiedBy>Delphine MENDES - SLA</cp:lastModifiedBy>
  <cp:lastPrinted>2025-06-30T12:18:04Z</cp:lastPrinted>
  <dcterms:created xsi:type="dcterms:W3CDTF">2021-05-03T12:07:27Z</dcterms:created>
  <dcterms:modified xsi:type="dcterms:W3CDTF">2025-06-30T12:33:10Z</dcterms:modified>
</cp:coreProperties>
</file>